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North-005 Files 2026\DAILY REPORT 2026\SEPTEMBER 2026\SEPTEMBER 3, 2026\"/>
    </mc:Choice>
  </mc:AlternateContent>
  <xr:revisionPtr revIDLastSave="0" documentId="13_ncr:1_{7FFD6D4E-A161-4FB7-ACFF-1523C02CF09A}" xr6:coauthVersionLast="47" xr6:coauthVersionMax="47" xr10:uidLastSave="{00000000-0000-0000-0000-000000000000}"/>
  <bookViews>
    <workbookView xWindow="-120" yWindow="-120" windowWidth="29040" windowHeight="15720" tabRatio="500" activeTab="4" xr2:uid="{00000000-000D-0000-FFFF-FFFF00000000}"/>
  </bookViews>
  <sheets>
    <sheet name="Sheet1" sheetId="1" r:id="rId1"/>
    <sheet name="NELSON AREA" sheetId="2" r:id="rId2"/>
    <sheet name="CHARLIE AREA" sheetId="3" r:id="rId3"/>
    <sheet name="EOD - SEPTEMBER 3, 2026" sheetId="4" r:id="rId4"/>
    <sheet name="Low Sale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41" i="5" l="1"/>
  <c r="B41" i="5"/>
  <c r="C41" i="5" s="1"/>
  <c r="F34" i="1"/>
  <c r="E1" i="3"/>
  <c r="C1" i="5"/>
  <c r="A42" i="5"/>
  <c r="B42" i="5"/>
  <c r="C42" i="5" s="1"/>
  <c r="A43" i="5"/>
  <c r="B43" i="5"/>
  <c r="C43" i="5" s="1"/>
  <c r="A44" i="5"/>
  <c r="B44" i="5"/>
  <c r="C44" i="5" s="1"/>
  <c r="A45" i="5"/>
  <c r="B45" i="5"/>
  <c r="C45" i="5" s="1"/>
  <c r="A46" i="5"/>
  <c r="B46" i="5"/>
  <c r="C46" i="5" s="1"/>
  <c r="H123" i="4"/>
  <c r="G123" i="4"/>
  <c r="F123" i="4"/>
  <c r="E123" i="4"/>
  <c r="D123" i="4"/>
  <c r="B143" i="4"/>
  <c r="G22" i="3" s="1"/>
  <c r="J30" i="3"/>
  <c r="J31" i="3" s="1"/>
  <c r="J32" i="3" s="1"/>
  <c r="J33" i="3" s="1"/>
  <c r="J34" i="3" s="1"/>
  <c r="J35" i="3" s="1"/>
  <c r="J36" i="3" s="1"/>
  <c r="J37" i="3" s="1"/>
  <c r="J38" i="3" s="1"/>
  <c r="J39" i="3" s="1"/>
  <c r="J40" i="3" s="1"/>
  <c r="J41" i="3" s="1"/>
  <c r="J42" i="3" s="1"/>
  <c r="J43" i="3" s="1"/>
  <c r="J44" i="3" s="1"/>
  <c r="J45" i="3" s="1"/>
  <c r="J46" i="3" s="1"/>
  <c r="J47" i="3" s="1"/>
  <c r="J48" i="3" s="1"/>
  <c r="J49" i="3" s="1"/>
  <c r="J50" i="3" s="1"/>
  <c r="J51" i="3" s="1"/>
  <c r="J52" i="3" s="1"/>
  <c r="J53" i="3" s="1"/>
  <c r="J54" i="3" s="1"/>
  <c r="J55" i="3" s="1"/>
  <c r="J56" i="3" s="1"/>
  <c r="J57" i="3" s="1"/>
  <c r="J58" i="3" s="1"/>
  <c r="J59" i="3" s="1"/>
  <c r="J60" i="3" s="1"/>
  <c r="J61" i="3" s="1"/>
  <c r="J62" i="3" s="1"/>
  <c r="J63" i="3" s="1"/>
  <c r="J64" i="3" s="1"/>
  <c r="J65" i="3" s="1"/>
  <c r="J66" i="3" s="1"/>
  <c r="J67" i="3" s="1"/>
  <c r="J68" i="3" s="1"/>
  <c r="J69" i="3" s="1"/>
  <c r="J70" i="3" s="1"/>
  <c r="J71" i="3" s="1"/>
  <c r="J72" i="3" s="1"/>
  <c r="J73" i="3" s="1"/>
  <c r="J74" i="3" s="1"/>
  <c r="J75" i="3" s="1"/>
  <c r="J76" i="3" s="1"/>
  <c r="J77" i="3" s="1"/>
  <c r="J78" i="3" s="1"/>
  <c r="J79" i="3" s="1"/>
  <c r="J80" i="3" s="1"/>
  <c r="I30" i="3"/>
  <c r="I31" i="3" s="1"/>
  <c r="I32" i="3" s="1"/>
  <c r="I33" i="3" s="1"/>
  <c r="I34" i="3" s="1"/>
  <c r="I35" i="3" s="1"/>
  <c r="I36" i="3" s="1"/>
  <c r="I37" i="3" s="1"/>
  <c r="I38" i="3" s="1"/>
  <c r="I39" i="3" s="1"/>
  <c r="I40" i="3" s="1"/>
  <c r="I41" i="3" s="1"/>
  <c r="I42" i="3" s="1"/>
  <c r="I43" i="3" s="1"/>
  <c r="I44" i="3" s="1"/>
  <c r="I45" i="3" s="1"/>
  <c r="I46" i="3" s="1"/>
  <c r="I47" i="3" s="1"/>
  <c r="I48" i="3" s="1"/>
  <c r="I49" i="3" s="1"/>
  <c r="I50" i="3" s="1"/>
  <c r="I51" i="3" s="1"/>
  <c r="I52" i="3" s="1"/>
  <c r="I53" i="3" s="1"/>
  <c r="I54" i="3" s="1"/>
  <c r="I55" i="3" s="1"/>
  <c r="I56" i="3" s="1"/>
  <c r="I57" i="3" s="1"/>
  <c r="I58" i="3" s="1"/>
  <c r="I59" i="3" s="1"/>
  <c r="I60" i="3" s="1"/>
  <c r="I61" i="3" s="1"/>
  <c r="I62" i="3" s="1"/>
  <c r="I63" i="3" s="1"/>
  <c r="I64" i="3" s="1"/>
  <c r="I65" i="3" s="1"/>
  <c r="I66" i="3" s="1"/>
  <c r="I67" i="3" s="1"/>
  <c r="I68" i="3" s="1"/>
  <c r="I69" i="3" s="1"/>
  <c r="I70" i="3" s="1"/>
  <c r="I71" i="3" s="1"/>
  <c r="I72" i="3" s="1"/>
  <c r="I73" i="3" s="1"/>
  <c r="I74" i="3" s="1"/>
  <c r="I75" i="3" s="1"/>
  <c r="I76" i="3" s="1"/>
  <c r="I77" i="3" s="1"/>
  <c r="I78" i="3" s="1"/>
  <c r="I79" i="3" s="1"/>
  <c r="I80" i="3" s="1"/>
  <c r="H30" i="3"/>
  <c r="H31" i="3" s="1"/>
  <c r="H32" i="3" s="1"/>
  <c r="H33" i="3" s="1"/>
  <c r="H34" i="3" s="1"/>
  <c r="H35" i="3" s="1"/>
  <c r="H36" i="3" s="1"/>
  <c r="H37" i="3" s="1"/>
  <c r="H38" i="3" s="1"/>
  <c r="H39" i="3" s="1"/>
  <c r="H40" i="3" s="1"/>
  <c r="H41" i="3" s="1"/>
  <c r="H42" i="3" s="1"/>
  <c r="H43" i="3" s="1"/>
  <c r="H44" i="3" s="1"/>
  <c r="H45" i="3" s="1"/>
  <c r="H46" i="3" s="1"/>
  <c r="H47" i="3" s="1"/>
  <c r="H48" i="3" s="1"/>
  <c r="H49" i="3" s="1"/>
  <c r="H50" i="3" s="1"/>
  <c r="H51" i="3" s="1"/>
  <c r="H52" i="3" s="1"/>
  <c r="H53" i="3" s="1"/>
  <c r="H54" i="3" s="1"/>
  <c r="H55" i="3" s="1"/>
  <c r="H56" i="3" s="1"/>
  <c r="H57" i="3" s="1"/>
  <c r="H58" i="3" s="1"/>
  <c r="H59" i="3" s="1"/>
  <c r="H60" i="3" s="1"/>
  <c r="H61" i="3" s="1"/>
  <c r="H62" i="3" s="1"/>
  <c r="H63" i="3" s="1"/>
  <c r="H64" i="3" s="1"/>
  <c r="H65" i="3" s="1"/>
  <c r="H66" i="3" s="1"/>
  <c r="H67" i="3" s="1"/>
  <c r="H68" i="3" s="1"/>
  <c r="H69" i="3" s="1"/>
  <c r="H70" i="3" s="1"/>
  <c r="H71" i="3" s="1"/>
  <c r="H72" i="3" s="1"/>
  <c r="H73" i="3" s="1"/>
  <c r="H74" i="3" s="1"/>
  <c r="H75" i="3" s="1"/>
  <c r="H76" i="3" s="1"/>
  <c r="H77" i="3" s="1"/>
  <c r="H78" i="3" s="1"/>
  <c r="H79" i="3" s="1"/>
  <c r="H80" i="3" s="1"/>
  <c r="E21" i="3"/>
  <c r="C21" i="3"/>
  <c r="B21" i="3"/>
  <c r="F21" i="3" s="1"/>
  <c r="J21" i="3" s="1"/>
  <c r="E20" i="3"/>
  <c r="C20" i="3"/>
  <c r="B20" i="3"/>
  <c r="F20" i="3" s="1"/>
  <c r="E19" i="3"/>
  <c r="C19" i="3"/>
  <c r="B19" i="3"/>
  <c r="E18" i="3"/>
  <c r="C18" i="3"/>
  <c r="B18" i="3"/>
  <c r="E17" i="3"/>
  <c r="C17" i="3"/>
  <c r="B17" i="3"/>
  <c r="E16" i="3"/>
  <c r="C16" i="3"/>
  <c r="B16" i="3"/>
  <c r="E15" i="3"/>
  <c r="C15" i="3"/>
  <c r="B15" i="3"/>
  <c r="F15" i="3" s="1"/>
  <c r="E14" i="3"/>
  <c r="C14" i="3"/>
  <c r="B14" i="3"/>
  <c r="F14" i="3" s="1"/>
  <c r="E13" i="3"/>
  <c r="C13" i="3"/>
  <c r="B13" i="3"/>
  <c r="F13" i="3" s="1"/>
  <c r="E12" i="3"/>
  <c r="C12" i="3"/>
  <c r="B12" i="3"/>
  <c r="F12" i="3" s="1"/>
  <c r="E11" i="3"/>
  <c r="E10" i="3"/>
  <c r="E9" i="3"/>
  <c r="E8" i="3"/>
  <c r="E7" i="3"/>
  <c r="E6" i="3"/>
  <c r="E5" i="3"/>
  <c r="E4" i="3"/>
  <c r="E3" i="3"/>
  <c r="J30" i="2"/>
  <c r="J31" i="2" s="1"/>
  <c r="I30" i="2"/>
  <c r="I31" i="2" s="1"/>
  <c r="I32" i="2" s="1"/>
  <c r="I33" i="2" s="1"/>
  <c r="I34" i="2" s="1"/>
  <c r="I35" i="2" s="1"/>
  <c r="I36" i="2" s="1"/>
  <c r="I37" i="2" s="1"/>
  <c r="I38" i="2" s="1"/>
  <c r="I39" i="2" s="1"/>
  <c r="I40" i="2" s="1"/>
  <c r="I41" i="2" s="1"/>
  <c r="I42" i="2" s="1"/>
  <c r="I43" i="2" s="1"/>
  <c r="I44" i="2" s="1"/>
  <c r="I45" i="2" s="1"/>
  <c r="I46" i="2" s="1"/>
  <c r="I47" i="2" s="1"/>
  <c r="I48" i="2" s="1"/>
  <c r="I49" i="2" s="1"/>
  <c r="I50" i="2" s="1"/>
  <c r="I51" i="2" s="1"/>
  <c r="I52" i="2" s="1"/>
  <c r="I53" i="2" s="1"/>
  <c r="I54" i="2" s="1"/>
  <c r="I55" i="2" s="1"/>
  <c r="I56" i="2" s="1"/>
  <c r="I57" i="2" s="1"/>
  <c r="I58" i="2" s="1"/>
  <c r="I59" i="2" s="1"/>
  <c r="I60" i="2" s="1"/>
  <c r="I61" i="2" s="1"/>
  <c r="I62" i="2" s="1"/>
  <c r="I63" i="2" s="1"/>
  <c r="I64" i="2" s="1"/>
  <c r="I65" i="2" s="1"/>
  <c r="I66" i="2" s="1"/>
  <c r="I67" i="2" s="1"/>
  <c r="I68" i="2" s="1"/>
  <c r="I69" i="2" s="1"/>
  <c r="I70" i="2" s="1"/>
  <c r="I71" i="2" s="1"/>
  <c r="I72" i="2" s="1"/>
  <c r="I73" i="2" s="1"/>
  <c r="I74" i="2" s="1"/>
  <c r="I75" i="2" s="1"/>
  <c r="I76" i="2" s="1"/>
  <c r="I77" i="2" s="1"/>
  <c r="I78" i="2" s="1"/>
  <c r="I79" i="2" s="1"/>
  <c r="I80" i="2" s="1"/>
  <c r="H30" i="2"/>
  <c r="H31" i="2" s="1"/>
  <c r="H32" i="2" s="1"/>
  <c r="H33" i="2" s="1"/>
  <c r="H34" i="2" s="1"/>
  <c r="H35" i="2" s="1"/>
  <c r="H36" i="2" s="1"/>
  <c r="H37" i="2" s="1"/>
  <c r="H38" i="2" s="1"/>
  <c r="H39" i="2" s="1"/>
  <c r="H40" i="2" s="1"/>
  <c r="H41" i="2" s="1"/>
  <c r="H42" i="2" s="1"/>
  <c r="H43" i="2" s="1"/>
  <c r="H44" i="2" s="1"/>
  <c r="H45" i="2" s="1"/>
  <c r="H46" i="2" s="1"/>
  <c r="H47" i="2" s="1"/>
  <c r="H48" i="2" s="1"/>
  <c r="H49" i="2" s="1"/>
  <c r="H50" i="2" s="1"/>
  <c r="H51" i="2" s="1"/>
  <c r="H52" i="2" s="1"/>
  <c r="H53" i="2" s="1"/>
  <c r="H54" i="2" s="1"/>
  <c r="H55" i="2" s="1"/>
  <c r="H56" i="2" s="1"/>
  <c r="H57" i="2" s="1"/>
  <c r="H58" i="2" s="1"/>
  <c r="H59" i="2" s="1"/>
  <c r="H60" i="2" s="1"/>
  <c r="H61" i="2" s="1"/>
  <c r="H62" i="2" s="1"/>
  <c r="H63" i="2" s="1"/>
  <c r="H64" i="2" s="1"/>
  <c r="H65" i="2" s="1"/>
  <c r="H66" i="2" s="1"/>
  <c r="H67" i="2" s="1"/>
  <c r="H68" i="2" s="1"/>
  <c r="H69" i="2" s="1"/>
  <c r="H70" i="2" s="1"/>
  <c r="H71" i="2" s="1"/>
  <c r="H72" i="2" s="1"/>
  <c r="H73" i="2" s="1"/>
  <c r="H74" i="2" s="1"/>
  <c r="H75" i="2" s="1"/>
  <c r="H76" i="2" s="1"/>
  <c r="H77" i="2" s="1"/>
  <c r="H78" i="2" s="1"/>
  <c r="H79" i="2" s="1"/>
  <c r="H80" i="2" s="1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1" i="2"/>
  <c r="J50" i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1" i="1" s="1"/>
  <c r="J72" i="1" s="1"/>
  <c r="J73" i="1" s="1"/>
  <c r="J74" i="1" s="1"/>
  <c r="J75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5" i="1" s="1"/>
  <c r="J96" i="1" s="1"/>
  <c r="J97" i="1" s="1"/>
  <c r="J98" i="1" s="1"/>
  <c r="J99" i="1" s="1"/>
  <c r="J100" i="1" s="1"/>
  <c r="I50" i="1"/>
  <c r="I51" i="1" s="1"/>
  <c r="I52" i="1" s="1"/>
  <c r="I53" i="1" s="1"/>
  <c r="I54" i="1" s="1"/>
  <c r="I55" i="1" s="1"/>
  <c r="I56" i="1" s="1"/>
  <c r="I57" i="1" s="1"/>
  <c r="I58" i="1" s="1"/>
  <c r="I59" i="1" s="1"/>
  <c r="I60" i="1" s="1"/>
  <c r="I61" i="1" s="1"/>
  <c r="I62" i="1" s="1"/>
  <c r="I63" i="1" s="1"/>
  <c r="I64" i="1" s="1"/>
  <c r="I65" i="1" s="1"/>
  <c r="I66" i="1" s="1"/>
  <c r="I67" i="1" s="1"/>
  <c r="I68" i="1" s="1"/>
  <c r="I69" i="1" s="1"/>
  <c r="I70" i="1" s="1"/>
  <c r="I71" i="1" s="1"/>
  <c r="I72" i="1" s="1"/>
  <c r="I73" i="1" s="1"/>
  <c r="I74" i="1" s="1"/>
  <c r="I75" i="1" s="1"/>
  <c r="I76" i="1" s="1"/>
  <c r="I77" i="1" s="1"/>
  <c r="I78" i="1" s="1"/>
  <c r="I79" i="1" s="1"/>
  <c r="I80" i="1" s="1"/>
  <c r="I81" i="1" s="1"/>
  <c r="I82" i="1" s="1"/>
  <c r="I83" i="1" s="1"/>
  <c r="I84" i="1" s="1"/>
  <c r="I85" i="1" s="1"/>
  <c r="I86" i="1" s="1"/>
  <c r="I87" i="1" s="1"/>
  <c r="I88" i="1" s="1"/>
  <c r="I89" i="1" s="1"/>
  <c r="I90" i="1" s="1"/>
  <c r="I91" i="1" s="1"/>
  <c r="I92" i="1" s="1"/>
  <c r="I93" i="1" s="1"/>
  <c r="I94" i="1" s="1"/>
  <c r="I95" i="1" s="1"/>
  <c r="I96" i="1" s="1"/>
  <c r="I97" i="1" s="1"/>
  <c r="I98" i="1" s="1"/>
  <c r="I99" i="1" s="1"/>
  <c r="I100" i="1" s="1"/>
  <c r="H50" i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 s="1"/>
  <c r="H81" i="1" s="1"/>
  <c r="H82" i="1" s="1"/>
  <c r="H83" i="1" s="1"/>
  <c r="H84" i="1" s="1"/>
  <c r="H85" i="1" s="1"/>
  <c r="H86" i="1" s="1"/>
  <c r="H87" i="1" s="1"/>
  <c r="H88" i="1" s="1"/>
  <c r="H89" i="1" s="1"/>
  <c r="H90" i="1" s="1"/>
  <c r="H91" i="1" s="1"/>
  <c r="H92" i="1" s="1"/>
  <c r="H93" i="1" s="1"/>
  <c r="H94" i="1" s="1"/>
  <c r="H95" i="1" s="1"/>
  <c r="H96" i="1" s="1"/>
  <c r="H97" i="1" s="1"/>
  <c r="H98" i="1" s="1"/>
  <c r="H99" i="1" s="1"/>
  <c r="H100" i="1" s="1"/>
  <c r="G40" i="1"/>
  <c r="G21" i="3" s="1"/>
  <c r="F40" i="1"/>
  <c r="J40" i="1" s="1"/>
  <c r="G39" i="1"/>
  <c r="G20" i="3" s="1"/>
  <c r="F39" i="1"/>
  <c r="H39" i="1" s="1"/>
  <c r="G34" i="1"/>
  <c r="G15" i="3" s="1"/>
  <c r="G33" i="1"/>
  <c r="G14" i="3" s="1"/>
  <c r="F33" i="1"/>
  <c r="H33" i="1" s="1"/>
  <c r="G31" i="1"/>
  <c r="G13" i="3" s="1"/>
  <c r="F31" i="1"/>
  <c r="G30" i="1"/>
  <c r="G12" i="3" s="1"/>
  <c r="F30" i="1"/>
  <c r="C29" i="1"/>
  <c r="C11" i="3" s="1"/>
  <c r="B29" i="1"/>
  <c r="B11" i="3" s="1"/>
  <c r="F11" i="3" s="1"/>
  <c r="C28" i="1"/>
  <c r="C10" i="3" s="1"/>
  <c r="B28" i="1"/>
  <c r="G28" i="1" s="1"/>
  <c r="C27" i="1"/>
  <c r="C9" i="3" s="1"/>
  <c r="B27" i="1"/>
  <c r="B9" i="3" s="1"/>
  <c r="F9" i="3" s="1"/>
  <c r="C26" i="1"/>
  <c r="C8" i="3" s="1"/>
  <c r="B26" i="1"/>
  <c r="B8" i="3" s="1"/>
  <c r="F8" i="3" s="1"/>
  <c r="C25" i="1"/>
  <c r="C7" i="3" s="1"/>
  <c r="B25" i="1"/>
  <c r="C24" i="1"/>
  <c r="C6" i="3" s="1"/>
  <c r="B24" i="1"/>
  <c r="B6" i="3" s="1"/>
  <c r="F6" i="3" s="1"/>
  <c r="J6" i="3" s="1"/>
  <c r="C23" i="1"/>
  <c r="C5" i="3" s="1"/>
  <c r="B23" i="1"/>
  <c r="C22" i="1"/>
  <c r="C20" i="2" s="1"/>
  <c r="B22" i="1"/>
  <c r="B20" i="2" s="1"/>
  <c r="C21" i="1"/>
  <c r="C19" i="2" s="1"/>
  <c r="B21" i="1"/>
  <c r="G21" i="1" s="1"/>
  <c r="G19" i="2" s="1"/>
  <c r="C20" i="1"/>
  <c r="C18" i="2" s="1"/>
  <c r="B20" i="1"/>
  <c r="C19" i="1"/>
  <c r="C17" i="2" s="1"/>
  <c r="B19" i="1"/>
  <c r="B17" i="2" s="1"/>
  <c r="C18" i="1"/>
  <c r="C16" i="2" s="1"/>
  <c r="B18" i="1"/>
  <c r="B16" i="2" s="1"/>
  <c r="C17" i="1"/>
  <c r="C15" i="2" s="1"/>
  <c r="B17" i="1"/>
  <c r="B15" i="2" s="1"/>
  <c r="C16" i="1"/>
  <c r="C4" i="3" s="1"/>
  <c r="B16" i="1"/>
  <c r="G16" i="1" s="1"/>
  <c r="G4" i="3" s="1"/>
  <c r="C15" i="1"/>
  <c r="C13" i="2" s="1"/>
  <c r="B15" i="1"/>
  <c r="C14" i="1"/>
  <c r="C12" i="2" s="1"/>
  <c r="B14" i="1"/>
  <c r="C13" i="1"/>
  <c r="C14" i="2" s="1"/>
  <c r="B13" i="1"/>
  <c r="B14" i="2" s="1"/>
  <c r="C12" i="1"/>
  <c r="C11" i="2" s="1"/>
  <c r="B12" i="1"/>
  <c r="B11" i="2" s="1"/>
  <c r="C11" i="1"/>
  <c r="C10" i="2" s="1"/>
  <c r="B11" i="1"/>
  <c r="B10" i="2" s="1"/>
  <c r="C10" i="1"/>
  <c r="C9" i="2" s="1"/>
  <c r="B10" i="1"/>
  <c r="B9" i="2" s="1"/>
  <c r="C9" i="1"/>
  <c r="C8" i="2" s="1"/>
  <c r="B9" i="1"/>
  <c r="B8" i="2" s="1"/>
  <c r="C8" i="1"/>
  <c r="C6" i="2" s="1"/>
  <c r="B8" i="1"/>
  <c r="B6" i="2" s="1"/>
  <c r="C7" i="1"/>
  <c r="C7" i="2" s="1"/>
  <c r="B7" i="1"/>
  <c r="F7" i="1" s="1"/>
  <c r="C6" i="1"/>
  <c r="C3" i="3" s="1"/>
  <c r="B6" i="1"/>
  <c r="G6" i="1" s="1"/>
  <c r="G3" i="3" s="1"/>
  <c r="C5" i="1"/>
  <c r="C5" i="2" s="1"/>
  <c r="B5" i="1"/>
  <c r="C4" i="1"/>
  <c r="C4" i="2" s="1"/>
  <c r="B4" i="1"/>
  <c r="B4" i="2" s="1"/>
  <c r="C3" i="1"/>
  <c r="C3" i="2" s="1"/>
  <c r="B3" i="1"/>
  <c r="B3" i="2" s="1"/>
  <c r="F38" i="1" l="1"/>
  <c r="F42" i="1"/>
  <c r="H42" i="1" s="1"/>
  <c r="F16" i="3"/>
  <c r="J16" i="3" s="1"/>
  <c r="G38" i="1"/>
  <c r="G19" i="3" s="1"/>
  <c r="F19" i="3"/>
  <c r="G23" i="1"/>
  <c r="G5" i="3" s="1"/>
  <c r="F35" i="1"/>
  <c r="J35" i="1" s="1"/>
  <c r="F22" i="3"/>
  <c r="H22" i="3" s="1"/>
  <c r="G35" i="1"/>
  <c r="G16" i="3" s="1"/>
  <c r="F32" i="1"/>
  <c r="F21" i="2" s="1"/>
  <c r="J21" i="2" s="1"/>
  <c r="F36" i="1"/>
  <c r="H36" i="1" s="1"/>
  <c r="G32" i="1"/>
  <c r="G36" i="1"/>
  <c r="G17" i="3" s="1"/>
  <c r="G42" i="1"/>
  <c r="F37" i="1"/>
  <c r="J37" i="1" s="1"/>
  <c r="F41" i="1"/>
  <c r="F22" i="2" s="1"/>
  <c r="H22" i="2" s="1"/>
  <c r="F18" i="3"/>
  <c r="J18" i="3" s="1"/>
  <c r="F17" i="3"/>
  <c r="J17" i="3" s="1"/>
  <c r="G37" i="1"/>
  <c r="G18" i="3" s="1"/>
  <c r="G41" i="1"/>
  <c r="G22" i="2" s="1"/>
  <c r="J12" i="3"/>
  <c r="F26" i="1"/>
  <c r="H26" i="1" s="1"/>
  <c r="G26" i="1"/>
  <c r="G8" i="3" s="1"/>
  <c r="F12" i="1"/>
  <c r="J12" i="1" s="1"/>
  <c r="G12" i="1"/>
  <c r="G11" i="2" s="1"/>
  <c r="F3" i="1"/>
  <c r="F4" i="1"/>
  <c r="F4" i="2" s="1"/>
  <c r="H4" i="2" s="1"/>
  <c r="G18" i="1"/>
  <c r="G16" i="2" s="1"/>
  <c r="G4" i="1"/>
  <c r="G4" i="2" s="1"/>
  <c r="F23" i="1"/>
  <c r="H23" i="1" s="1"/>
  <c r="G3" i="1"/>
  <c r="G3" i="2" s="1"/>
  <c r="B10" i="3"/>
  <c r="F10" i="3" s="1"/>
  <c r="J10" i="3" s="1"/>
  <c r="G10" i="3"/>
  <c r="F13" i="1"/>
  <c r="J13" i="1" s="1"/>
  <c r="F19" i="1"/>
  <c r="F29" i="1"/>
  <c r="F9" i="1"/>
  <c r="F8" i="2" s="1"/>
  <c r="G13" i="1"/>
  <c r="G14" i="2" s="1"/>
  <c r="G19" i="1"/>
  <c r="G29" i="1"/>
  <c r="G11" i="3" s="1"/>
  <c r="H40" i="1"/>
  <c r="G8" i="1"/>
  <c r="G6" i="2" s="1"/>
  <c r="G9" i="1"/>
  <c r="G8" i="2" s="1"/>
  <c r="B4" i="3"/>
  <c r="F4" i="3" s="1"/>
  <c r="J4" i="3" s="1"/>
  <c r="F10" i="1"/>
  <c r="F9" i="2" s="1"/>
  <c r="B5" i="3"/>
  <c r="F5" i="3" s="1"/>
  <c r="H5" i="3" s="1"/>
  <c r="G10" i="1"/>
  <c r="G9" i="2" s="1"/>
  <c r="F17" i="1"/>
  <c r="F15" i="2" s="1"/>
  <c r="F28" i="1"/>
  <c r="G11" i="1"/>
  <c r="G10" i="2" s="1"/>
  <c r="J32" i="2"/>
  <c r="J33" i="2" s="1"/>
  <c r="J34" i="2" s="1"/>
  <c r="J35" i="2" s="1"/>
  <c r="J36" i="2" s="1"/>
  <c r="J37" i="2" s="1"/>
  <c r="J38" i="2" s="1"/>
  <c r="J39" i="2" s="1"/>
  <c r="J40" i="2" s="1"/>
  <c r="J41" i="2" s="1"/>
  <c r="J42" i="2" s="1"/>
  <c r="J43" i="2" s="1"/>
  <c r="J44" i="2" s="1"/>
  <c r="J45" i="2" s="1"/>
  <c r="J46" i="2" s="1"/>
  <c r="J47" i="2" s="1"/>
  <c r="J48" i="2" s="1"/>
  <c r="J49" i="2" s="1"/>
  <c r="J50" i="2" s="1"/>
  <c r="J51" i="2" s="1"/>
  <c r="J52" i="2" s="1"/>
  <c r="J53" i="2" s="1"/>
  <c r="J54" i="2" s="1"/>
  <c r="J55" i="2" s="1"/>
  <c r="J56" i="2" s="1"/>
  <c r="J57" i="2" s="1"/>
  <c r="J58" i="2" s="1"/>
  <c r="J59" i="2" s="1"/>
  <c r="J60" i="2" s="1"/>
  <c r="J61" i="2" s="1"/>
  <c r="J62" i="2" s="1"/>
  <c r="J63" i="2" s="1"/>
  <c r="J64" i="2" s="1"/>
  <c r="J65" i="2" s="1"/>
  <c r="J66" i="2" s="1"/>
  <c r="J67" i="2" s="1"/>
  <c r="J68" i="2" s="1"/>
  <c r="J69" i="2" s="1"/>
  <c r="J70" i="2" s="1"/>
  <c r="J71" i="2" s="1"/>
  <c r="J72" i="2" s="1"/>
  <c r="J73" i="2" s="1"/>
  <c r="J74" i="2" s="1"/>
  <c r="J75" i="2" s="1"/>
  <c r="J76" i="2" s="1"/>
  <c r="J77" i="2" s="1"/>
  <c r="J78" i="2" s="1"/>
  <c r="J79" i="2" s="1"/>
  <c r="J80" i="2" s="1"/>
  <c r="J15" i="3"/>
  <c r="H15" i="3"/>
  <c r="I15" i="3" s="1"/>
  <c r="J9" i="3"/>
  <c r="H9" i="3"/>
  <c r="F24" i="1"/>
  <c r="F27" i="1"/>
  <c r="B13" i="2"/>
  <c r="G15" i="1"/>
  <c r="G13" i="2" s="1"/>
  <c r="F15" i="1"/>
  <c r="G24" i="1"/>
  <c r="G6" i="3" s="1"/>
  <c r="G27" i="1"/>
  <c r="G9" i="3" s="1"/>
  <c r="J11" i="3"/>
  <c r="H11" i="3"/>
  <c r="H21" i="3"/>
  <c r="I21" i="3" s="1"/>
  <c r="J34" i="1"/>
  <c r="H34" i="1"/>
  <c r="I34" i="1" s="1"/>
  <c r="F6" i="1"/>
  <c r="H30" i="1"/>
  <c r="I30" i="1" s="1"/>
  <c r="J30" i="1"/>
  <c r="I39" i="1"/>
  <c r="J39" i="1"/>
  <c r="J33" i="1"/>
  <c r="I33" i="1"/>
  <c r="J14" i="3"/>
  <c r="H14" i="3"/>
  <c r="I14" i="3" s="1"/>
  <c r="J13" i="3"/>
  <c r="H13" i="3"/>
  <c r="I13" i="3" s="1"/>
  <c r="F21" i="1"/>
  <c r="B19" i="2"/>
  <c r="J8" i="3"/>
  <c r="H8" i="3"/>
  <c r="G7" i="1"/>
  <c r="G7" i="2" s="1"/>
  <c r="B7" i="2"/>
  <c r="F22" i="1"/>
  <c r="H31" i="1"/>
  <c r="I31" i="1" s="1"/>
  <c r="F7" i="2"/>
  <c r="H7" i="1"/>
  <c r="J31" i="1"/>
  <c r="J20" i="3"/>
  <c r="H12" i="3"/>
  <c r="I12" i="3" s="1"/>
  <c r="F16" i="1"/>
  <c r="G22" i="1"/>
  <c r="G20" i="2" s="1"/>
  <c r="J7" i="1"/>
  <c r="B3" i="3"/>
  <c r="F3" i="3" s="1"/>
  <c r="H6" i="3"/>
  <c r="H20" i="3"/>
  <c r="I20" i="3" s="1"/>
  <c r="G25" i="1"/>
  <c r="G7" i="3" s="1"/>
  <c r="F25" i="1"/>
  <c r="B18" i="2"/>
  <c r="G20" i="1"/>
  <c r="G18" i="2" s="1"/>
  <c r="F20" i="1"/>
  <c r="F5" i="1"/>
  <c r="B5" i="2"/>
  <c r="G5" i="1"/>
  <c r="G5" i="2" s="1"/>
  <c r="B12" i="2"/>
  <c r="G14" i="1"/>
  <c r="G12" i="2" s="1"/>
  <c r="F14" i="1"/>
  <c r="G17" i="1"/>
  <c r="F11" i="1"/>
  <c r="B7" i="3"/>
  <c r="F7" i="3" s="1"/>
  <c r="F8" i="1"/>
  <c r="F18" i="1"/>
  <c r="I40" i="1" l="1"/>
  <c r="H38" i="1"/>
  <c r="I38" i="1" s="1"/>
  <c r="H19" i="3"/>
  <c r="I19" i="3" s="1"/>
  <c r="I5" i="3"/>
  <c r="I42" i="1"/>
  <c r="H16" i="3"/>
  <c r="I16" i="3" s="1"/>
  <c r="J32" i="1"/>
  <c r="I36" i="1"/>
  <c r="H17" i="3"/>
  <c r="I17" i="3" s="1"/>
  <c r="H41" i="1"/>
  <c r="I41" i="1" s="1"/>
  <c r="J36" i="1"/>
  <c r="H32" i="1"/>
  <c r="I32" i="1" s="1"/>
  <c r="G21" i="2"/>
  <c r="H18" i="3"/>
  <c r="I18" i="3" s="1"/>
  <c r="H37" i="1"/>
  <c r="I37" i="1" s="1"/>
  <c r="H21" i="2"/>
  <c r="H35" i="1"/>
  <c r="I35" i="1" s="1"/>
  <c r="H13" i="1"/>
  <c r="I13" i="1" s="1"/>
  <c r="H17" i="1"/>
  <c r="I17" i="1" s="1"/>
  <c r="J26" i="1"/>
  <c r="J8" i="2"/>
  <c r="F3" i="2"/>
  <c r="H3" i="2" s="1"/>
  <c r="I3" i="2" s="1"/>
  <c r="F43" i="1"/>
  <c r="D145" i="4" s="1"/>
  <c r="J17" i="1"/>
  <c r="I26" i="1"/>
  <c r="H4" i="1"/>
  <c r="I4" i="1" s="1"/>
  <c r="J4" i="1"/>
  <c r="J4" i="2"/>
  <c r="I8" i="3"/>
  <c r="J23" i="1"/>
  <c r="I23" i="1"/>
  <c r="H9" i="1"/>
  <c r="I9" i="1" s="1"/>
  <c r="I6" i="3"/>
  <c r="F11" i="2"/>
  <c r="J11" i="2" s="1"/>
  <c r="H12" i="1"/>
  <c r="I12" i="1" s="1"/>
  <c r="I11" i="3"/>
  <c r="I4" i="2"/>
  <c r="F14" i="2"/>
  <c r="J14" i="2" s="1"/>
  <c r="J9" i="1"/>
  <c r="I7" i="1"/>
  <c r="G23" i="3"/>
  <c r="H3" i="1"/>
  <c r="I3" i="1" s="1"/>
  <c r="J3" i="1"/>
  <c r="H10" i="3"/>
  <c r="I10" i="3" s="1"/>
  <c r="J5" i="3"/>
  <c r="H8" i="2"/>
  <c r="I8" i="2" s="1"/>
  <c r="I9" i="3"/>
  <c r="J28" i="1"/>
  <c r="H28" i="1"/>
  <c r="I28" i="1" s="1"/>
  <c r="H4" i="3"/>
  <c r="I4" i="3" s="1"/>
  <c r="J29" i="1"/>
  <c r="H29" i="1"/>
  <c r="I29" i="1" s="1"/>
  <c r="F17" i="2"/>
  <c r="J19" i="1"/>
  <c r="H19" i="1"/>
  <c r="I19" i="1" s="1"/>
  <c r="G17" i="2"/>
  <c r="H10" i="1"/>
  <c r="I10" i="1" s="1"/>
  <c r="J10" i="1"/>
  <c r="H11" i="1"/>
  <c r="I11" i="1" s="1"/>
  <c r="F10" i="2"/>
  <c r="J11" i="1"/>
  <c r="J24" i="1"/>
  <c r="H24" i="1"/>
  <c r="I24" i="1" s="1"/>
  <c r="G15" i="2"/>
  <c r="F12" i="2"/>
  <c r="H14" i="1"/>
  <c r="I14" i="1" s="1"/>
  <c r="J14" i="1"/>
  <c r="J22" i="1"/>
  <c r="H22" i="1"/>
  <c r="I22" i="1" s="1"/>
  <c r="F20" i="2"/>
  <c r="J25" i="1"/>
  <c r="H25" i="1"/>
  <c r="I25" i="1" s="1"/>
  <c r="J7" i="3"/>
  <c r="H7" i="3"/>
  <c r="I7" i="3" s="1"/>
  <c r="J3" i="3"/>
  <c r="H3" i="3"/>
  <c r="I3" i="3" s="1"/>
  <c r="F23" i="3"/>
  <c r="J15" i="2"/>
  <c r="H15" i="2"/>
  <c r="J9" i="2"/>
  <c r="H9" i="2"/>
  <c r="I9" i="2" s="1"/>
  <c r="J18" i="1"/>
  <c r="F16" i="2"/>
  <c r="H18" i="1"/>
  <c r="I18" i="1" s="1"/>
  <c r="F5" i="2"/>
  <c r="J5" i="1"/>
  <c r="H5" i="1"/>
  <c r="F13" i="2"/>
  <c r="J15" i="1"/>
  <c r="H15" i="1"/>
  <c r="I15" i="1" s="1"/>
  <c r="H7" i="2"/>
  <c r="I7" i="2" s="1"/>
  <c r="J7" i="2"/>
  <c r="F19" i="2"/>
  <c r="H21" i="1"/>
  <c r="I21" i="1" s="1"/>
  <c r="J21" i="1"/>
  <c r="H8" i="1"/>
  <c r="I8" i="1" s="1"/>
  <c r="J8" i="1"/>
  <c r="F6" i="2"/>
  <c r="H16" i="1"/>
  <c r="I16" i="1" s="1"/>
  <c r="J16" i="1"/>
  <c r="F18" i="2"/>
  <c r="H20" i="1"/>
  <c r="I20" i="1" s="1"/>
  <c r="J20" i="1"/>
  <c r="G43" i="1"/>
  <c r="D146" i="4" s="1"/>
  <c r="J6" i="1"/>
  <c r="H6" i="1"/>
  <c r="I6" i="1" s="1"/>
  <c r="J27" i="1"/>
  <c r="H27" i="1"/>
  <c r="I27" i="1" s="1"/>
  <c r="I21" i="2" l="1"/>
  <c r="J3" i="2"/>
  <c r="H14" i="2"/>
  <c r="I14" i="2" s="1"/>
  <c r="H11" i="2"/>
  <c r="I11" i="2" s="1"/>
  <c r="I23" i="3"/>
  <c r="I15" i="2"/>
  <c r="H43" i="1"/>
  <c r="D147" i="4" s="1"/>
  <c r="H17" i="2"/>
  <c r="I17" i="2" s="1"/>
  <c r="J17" i="2"/>
  <c r="J43" i="1"/>
  <c r="D150" i="4" s="1"/>
  <c r="I5" i="1"/>
  <c r="I43" i="1" s="1"/>
  <c r="D148" i="4" s="1"/>
  <c r="G23" i="2"/>
  <c r="J5" i="2"/>
  <c r="H5" i="2"/>
  <c r="F23" i="2"/>
  <c r="H12" i="2"/>
  <c r="I12" i="2" s="1"/>
  <c r="J12" i="2"/>
  <c r="J18" i="2"/>
  <c r="H18" i="2"/>
  <c r="I18" i="2" s="1"/>
  <c r="H19" i="2"/>
  <c r="I19" i="2" s="1"/>
  <c r="J19" i="2"/>
  <c r="J10" i="2"/>
  <c r="H10" i="2"/>
  <c r="I10" i="2" s="1"/>
  <c r="H13" i="2"/>
  <c r="I13" i="2" s="1"/>
  <c r="J13" i="2"/>
  <c r="J20" i="2"/>
  <c r="H20" i="2"/>
  <c r="I20" i="2" s="1"/>
  <c r="H16" i="2"/>
  <c r="I16" i="2" s="1"/>
  <c r="J16" i="2"/>
  <c r="J6" i="2"/>
  <c r="H6" i="2"/>
  <c r="I6" i="2" s="1"/>
  <c r="H23" i="3"/>
  <c r="I24" i="3" s="1"/>
  <c r="J23" i="3"/>
  <c r="I44" i="1" l="1"/>
  <c r="I45" i="1" s="1"/>
  <c r="D149" i="4" s="1"/>
  <c r="I25" i="3"/>
  <c r="H23" i="2"/>
  <c r="I24" i="2" s="1"/>
  <c r="I5" i="2"/>
  <c r="I23" i="2" s="1"/>
  <c r="J23" i="2"/>
  <c r="I25" i="2" l="1"/>
  <c r="B7" i="5" l="1" a="1"/>
  <c r="B7" i="5" s="1"/>
  <c r="C7" i="5" s="1"/>
  <c r="B33" i="5" a="1"/>
  <c r="B33" i="5" s="1"/>
  <c r="C33" i="5" s="1"/>
  <c r="A23" i="5" a="1"/>
  <c r="A23" i="5" s="1"/>
  <c r="A38" i="5" a="1"/>
  <c r="A38" i="5" s="1"/>
  <c r="A7" i="5" a="1"/>
  <c r="A7" i="5" s="1"/>
  <c r="B8" i="5" a="1"/>
  <c r="B8" i="5" s="1"/>
  <c r="C8" i="5" s="1"/>
  <c r="A27" i="5" a="1"/>
  <c r="A27" i="5" s="1"/>
  <c r="B32" i="5" a="1"/>
  <c r="B32" i="5" s="1"/>
  <c r="C32" i="5" s="1"/>
  <c r="B17" i="5" a="1"/>
  <c r="B17" i="5" s="1"/>
  <c r="C17" i="5" s="1"/>
  <c r="A26" i="5" a="1"/>
  <c r="A26" i="5" s="1"/>
  <c r="B31" i="5" a="1"/>
  <c r="B31" i="5" s="1"/>
  <c r="C31" i="5" s="1"/>
  <c r="A6" i="5" a="1"/>
  <c r="A6" i="5" s="1"/>
  <c r="A16" i="5" a="1"/>
  <c r="A16" i="5" s="1"/>
  <c r="A11" i="5" a="1"/>
  <c r="A11" i="5" s="1"/>
  <c r="B16" i="5" a="1"/>
  <c r="B16" i="5" s="1"/>
  <c r="C16" i="5" s="1"/>
  <c r="A25" i="5" a="1"/>
  <c r="A25" i="5" s="1"/>
  <c r="A17" i="5" a="1"/>
  <c r="A17" i="5" s="1"/>
  <c r="B12" i="5" a="1"/>
  <c r="B12" i="5" s="1"/>
  <c r="C12" i="5" s="1"/>
  <c r="A8" i="5" a="1"/>
  <c r="A8" i="5" s="1"/>
  <c r="B36" i="5" a="1"/>
  <c r="B36" i="5" s="1"/>
  <c r="C36" i="5" s="1"/>
  <c r="A10" i="5" a="1"/>
  <c r="A10" i="5" s="1"/>
  <c r="B15" i="5" a="1"/>
  <c r="B15" i="5" s="1"/>
  <c r="C15" i="5" s="1"/>
  <c r="B5" i="5" a="1"/>
  <c r="B5" i="5" s="1"/>
  <c r="C5" i="5" s="1"/>
  <c r="A14" i="5" a="1"/>
  <c r="A14" i="5" s="1"/>
  <c r="A30" i="5" a="1"/>
  <c r="A30" i="5" s="1"/>
  <c r="B35" i="5" a="1"/>
  <c r="B35" i="5" s="1"/>
  <c r="C35" i="5" s="1"/>
  <c r="B34" i="5" a="1"/>
  <c r="B34" i="5" s="1"/>
  <c r="C34" i="5" s="1"/>
  <c r="B6" i="5" a="1"/>
  <c r="B6" i="5" s="1"/>
  <c r="C6" i="5" s="1"/>
  <c r="B20" i="5" a="1"/>
  <c r="B20" i="5" s="1"/>
  <c r="C20" i="5" s="1"/>
  <c r="A29" i="5" a="1"/>
  <c r="A29" i="5" s="1"/>
  <c r="A28" i="5" a="1"/>
  <c r="A28" i="5" s="1"/>
  <c r="A15" i="5" a="1"/>
  <c r="A15" i="5" s="1"/>
  <c r="B28" i="5" a="1"/>
  <c r="B28" i="5" s="1"/>
  <c r="C28" i="5" s="1"/>
  <c r="B48" i="5"/>
  <c r="B39" i="5" a="1"/>
  <c r="B39" i="5" s="1"/>
  <c r="C39" i="5" s="1"/>
  <c r="B19" i="5" a="1"/>
  <c r="B19" i="5" s="1"/>
  <c r="C19" i="5" s="1"/>
  <c r="B18" i="5" a="1"/>
  <c r="B18" i="5" s="1"/>
  <c r="C18" i="5" s="1"/>
  <c r="A9" i="5" a="1"/>
  <c r="A9" i="5" s="1"/>
  <c r="B14" i="5" a="1"/>
  <c r="B14" i="5" s="1"/>
  <c r="C14" i="5" s="1"/>
  <c r="A37" i="5" a="1"/>
  <c r="A37" i="5" s="1"/>
  <c r="A33" i="5" a="1"/>
  <c r="A33" i="5" s="1"/>
  <c r="A13" i="5" a="1"/>
  <c r="A13" i="5" s="1"/>
  <c r="A12" i="5" a="1"/>
  <c r="A12" i="5" s="1"/>
  <c r="A22" i="5" a="1"/>
  <c r="A22" i="5" s="1"/>
  <c r="B27" i="5" a="1"/>
  <c r="B27" i="5" s="1"/>
  <c r="C27" i="5" s="1"/>
  <c r="B23" i="5" a="1"/>
  <c r="B23" i="5" s="1"/>
  <c r="C23" i="5" s="1"/>
  <c r="B22" i="5" a="1"/>
  <c r="B22" i="5" s="1"/>
  <c r="C22" i="5" s="1"/>
  <c r="B37" i="5" a="1"/>
  <c r="B37" i="5" s="1"/>
  <c r="C37" i="5" s="1"/>
  <c r="A24" i="5" a="1"/>
  <c r="A24" i="5" s="1"/>
  <c r="A21" i="5" a="1"/>
  <c r="A21" i="5" s="1"/>
  <c r="A36" i="5" a="1"/>
  <c r="A36" i="5" s="1"/>
  <c r="B38" i="5" a="1"/>
  <c r="B38" i="5" s="1"/>
  <c r="C38" i="5" s="1"/>
  <c r="A31" i="5" a="1"/>
  <c r="A31" i="5" s="1"/>
  <c r="B11" i="5" a="1"/>
  <c r="B11" i="5" s="1"/>
  <c r="C11" i="5" s="1"/>
  <c r="B26" i="5" a="1"/>
  <c r="B26" i="5" s="1"/>
  <c r="C26" i="5" s="1"/>
  <c r="A32" i="5" a="1"/>
  <c r="A32" i="5" s="1"/>
  <c r="B21" i="5" a="1"/>
  <c r="B21" i="5" s="1"/>
  <c r="C21" i="5" s="1"/>
  <c r="B13" i="5" a="1"/>
  <c r="B13" i="5" s="1"/>
  <c r="C13" i="5" s="1"/>
  <c r="A5" i="5" a="1"/>
  <c r="A5" i="5" s="1"/>
  <c r="A20" i="5" a="1"/>
  <c r="A20" i="5" s="1"/>
  <c r="A35" i="5" a="1"/>
  <c r="A35" i="5" s="1"/>
  <c r="B40" i="5" a="1"/>
  <c r="B40" i="5" s="1"/>
  <c r="C40" i="5" s="1"/>
  <c r="B47" i="5"/>
  <c r="B10" i="5" a="1"/>
  <c r="B10" i="5" s="1"/>
  <c r="C10" i="5" s="1"/>
  <c r="B25" i="5" a="1"/>
  <c r="B25" i="5" s="1"/>
  <c r="C25" i="5" s="1"/>
  <c r="A34" i="5" a="1"/>
  <c r="A34" i="5" s="1"/>
  <c r="B9" i="5" a="1"/>
  <c r="B9" i="5" s="1"/>
  <c r="C9" i="5" s="1"/>
  <c r="A40" i="5" a="1"/>
  <c r="A40" i="5" s="1"/>
  <c r="A39" i="5" a="1"/>
  <c r="A39" i="5" s="1"/>
  <c r="A19" i="5" a="1"/>
  <c r="A19" i="5" s="1"/>
  <c r="B24" i="5" a="1"/>
  <c r="B24" i="5" s="1"/>
  <c r="C24" i="5" s="1"/>
  <c r="A18" i="5" a="1"/>
  <c r="A18" i="5" s="1"/>
  <c r="B30" i="5" a="1"/>
  <c r="B30" i="5" s="1"/>
  <c r="C30" i="5" s="1"/>
  <c r="B29" i="5" a="1"/>
  <c r="B29" i="5" s="1"/>
  <c r="C29" i="5" s="1"/>
</calcChain>
</file>

<file path=xl/sharedStrings.xml><?xml version="1.0" encoding="utf-8"?>
<sst xmlns="http://schemas.openxmlformats.org/spreadsheetml/2006/main" count="525" uniqueCount="235">
  <si>
    <t>DATE</t>
  </si>
  <si>
    <t>SAMAL</t>
  </si>
  <si>
    <t>NO.</t>
  </si>
  <si>
    <t>BOOTH CODE</t>
  </si>
  <si>
    <t>ADDRESS</t>
  </si>
  <si>
    <t>OUTLETS</t>
  </si>
  <si>
    <t>TELLER</t>
  </si>
  <si>
    <t>TOTAL BETS</t>
  </si>
  <si>
    <t>PAY OUT</t>
  </si>
  <si>
    <t>COMMISSION</t>
  </si>
  <si>
    <t>PALAWAN</t>
  </si>
  <si>
    <t>SALARY</t>
  </si>
  <si>
    <t>DDN 1281-P1 TORIL,BABAK DISTRICT,SAMAL</t>
  </si>
  <si>
    <t>GINAROSE CAGAS</t>
  </si>
  <si>
    <t>DDN 1284-ZONE,7,VILLARICA,BABAK</t>
  </si>
  <si>
    <t>ANGEL MAE ESTRADA</t>
  </si>
  <si>
    <t>DDN 1285-P4 BONGKALAS,COGON,SAMAL</t>
  </si>
  <si>
    <t>DDN 1286-PRK1B PENAPLATA DDN</t>
  </si>
  <si>
    <t>DDN 1288-PRK 1 BRGY LIBUAK,BABAK</t>
  </si>
  <si>
    <t>Rene Daguit</t>
  </si>
  <si>
    <t>DDN 1635-PRK 6 TUGUAK,COGON,BABAK</t>
  </si>
  <si>
    <t>DDN 1293-PRK 2 TAMBO,BABAK,SAMAL</t>
  </si>
  <si>
    <t>NIÑA ESCALANTE</t>
  </si>
  <si>
    <t>DDN 1294-CIDG,P-KAIMITO,MIRANDA,BABAK</t>
  </si>
  <si>
    <t>DDN 1295-P3 KAUSWAGAN,MIRANDA,BABAK</t>
  </si>
  <si>
    <t>GENNIEL MONTERDE</t>
  </si>
  <si>
    <t>DDN 1296-PHASE 3 BUCARAN,TORIL,BABAK</t>
  </si>
  <si>
    <t>DDN 1629-PRK 6 KINAWITNON,BABAK</t>
  </si>
  <si>
    <t>DDN 1299-TALIPAPA,MIRANDA BABAK</t>
  </si>
  <si>
    <t>DDN 1300-PRK 9 SAN ISIDRO</t>
  </si>
  <si>
    <t>DDN 1302-P2 LIMAO,PENAPLATA</t>
  </si>
  <si>
    <t>DDN 1303-MAMBAGO A1,PENAPLATA,IGACOS</t>
  </si>
  <si>
    <t>DDN 1305-MAMBAGO A2,PENAPLATA,IGACOS</t>
  </si>
  <si>
    <t>DDN 1306-PRK 1 STO.NINO,PENAPLATA</t>
  </si>
  <si>
    <t>JEMARIE LOPEZ ADENO</t>
  </si>
  <si>
    <t>DDN 1308-PRK 6 COGON,BABAK</t>
  </si>
  <si>
    <t>BELEN ALFONSO</t>
  </si>
  <si>
    <t>DDN 1588-PRK 2 STO.NINO,PENAPLATA</t>
  </si>
  <si>
    <t>DDN 1632-PUROK 1, TAGBAY SAMAL</t>
  </si>
  <si>
    <t>DDN 1634- TAGBITINAO, GUILON</t>
  </si>
  <si>
    <t>DDN 1679- P4 CAWAG, IGACOS</t>
  </si>
  <si>
    <t>DDN 1714-PUROK 1, CAWAG</t>
  </si>
  <si>
    <t>DDN 1737 - PUROK 3B PARAISO CAWAG</t>
  </si>
  <si>
    <t>Loraine Junatas</t>
  </si>
  <si>
    <t>DDN-1757</t>
  </si>
  <si>
    <t>Purok 6, Aumbay, Samal City</t>
  </si>
  <si>
    <t>DDN-1758</t>
  </si>
  <si>
    <t xml:space="preserve">Purok 5A Tagbay, Samal </t>
  </si>
  <si>
    <t>DDN-1755</t>
  </si>
  <si>
    <t>PRK 3 COGON</t>
  </si>
  <si>
    <t>DDN-1756</t>
  </si>
  <si>
    <t>DDN-1759</t>
  </si>
  <si>
    <t>PRK KALACHOCHI, TAGBAOBO</t>
  </si>
  <si>
    <t>DDN-1760</t>
  </si>
  <si>
    <t>PRK ROSAL LIBOT, TAGBAOBO</t>
  </si>
  <si>
    <t>DDN-1761</t>
  </si>
  <si>
    <t>PRK 7, AZUCENA, TAGBAOBO</t>
  </si>
  <si>
    <t>DDN-1762</t>
  </si>
  <si>
    <t>PRK CACAO, KAPUTIAN</t>
  </si>
  <si>
    <t>DDN-1763</t>
  </si>
  <si>
    <t>DDN-1764</t>
  </si>
  <si>
    <t>PRK 16, KAPUTIAN</t>
  </si>
  <si>
    <t>Ikn Dzaia L. Peroso</t>
  </si>
  <si>
    <t>DDN-1765</t>
  </si>
  <si>
    <t>PRk 7, TADTAD, BADERA</t>
  </si>
  <si>
    <t xml:space="preserve"> </t>
  </si>
  <si>
    <t>COLLECTOR</t>
  </si>
  <si>
    <t>NELSON</t>
  </si>
  <si>
    <t>CALOY</t>
  </si>
  <si>
    <t>TOTAL</t>
  </si>
  <si>
    <t>TOTAL GROSS</t>
  </si>
  <si>
    <t>Outlet Name</t>
  </si>
  <si>
    <t>Teller</t>
  </si>
  <si>
    <t>Gross</t>
  </si>
  <si>
    <t>Net</t>
  </si>
  <si>
    <t>Less Commission</t>
  </si>
  <si>
    <t>Less Payments</t>
  </si>
  <si>
    <t>Coll/Tapada</t>
  </si>
  <si>
    <t>DDN-762</t>
  </si>
  <si>
    <t>DDN-761</t>
  </si>
  <si>
    <t>DDN-1740</t>
  </si>
  <si>
    <t>DDN-1716</t>
  </si>
  <si>
    <t>DDN-1303</t>
  </si>
  <si>
    <t>DDN-1299</t>
  </si>
  <si>
    <t>DDN-1717</t>
  </si>
  <si>
    <t>DDN-1715</t>
  </si>
  <si>
    <t>DDN-1305</t>
  </si>
  <si>
    <t>DDN-1294</t>
  </si>
  <si>
    <t>DDN-1737</t>
  </si>
  <si>
    <t>DDN-1296</t>
  </si>
  <si>
    <t>DDN-428</t>
  </si>
  <si>
    <t>DDN-1680</t>
  </si>
  <si>
    <t>DDN-1286</t>
  </si>
  <si>
    <t>DDN-1293</t>
  </si>
  <si>
    <t>DDN-776</t>
  </si>
  <si>
    <t>DDN-770</t>
  </si>
  <si>
    <t>DDN-1742</t>
  </si>
  <si>
    <t>DDN-422</t>
  </si>
  <si>
    <t>DDN-1590</t>
  </si>
  <si>
    <t>DDN-1281</t>
  </si>
  <si>
    <t>DDN-774</t>
  </si>
  <si>
    <t>DDN-1679</t>
  </si>
  <si>
    <t>DDN-350</t>
  </si>
  <si>
    <t>DDN-1295</t>
  </si>
  <si>
    <t>DDN-1284</t>
  </si>
  <si>
    <t>DDN-1723</t>
  </si>
  <si>
    <t>DDN-397</t>
  </si>
  <si>
    <t>DDN-1474</t>
  </si>
  <si>
    <t>DDN-1300</t>
  </si>
  <si>
    <t>DDN-777</t>
  </si>
  <si>
    <t>DDN-427</t>
  </si>
  <si>
    <t>DDN-764</t>
  </si>
  <si>
    <t>DDN-763</t>
  </si>
  <si>
    <t>DDN-429</t>
  </si>
  <si>
    <t>DDN-1308</t>
  </si>
  <si>
    <t>DDN-1422</t>
  </si>
  <si>
    <t>DDN-771</t>
  </si>
  <si>
    <t>DDN-773</t>
  </si>
  <si>
    <t>DDN-754</t>
  </si>
  <si>
    <t>DDN-1306</t>
  </si>
  <si>
    <t>DDN-780</t>
  </si>
  <si>
    <t>DDN-1752</t>
  </si>
  <si>
    <t>DDN-1751</t>
  </si>
  <si>
    <t>DDN-756</t>
  </si>
  <si>
    <t>DDN-767</t>
  </si>
  <si>
    <t>DDN-908</t>
  </si>
  <si>
    <t>DDN-351</t>
  </si>
  <si>
    <t>DDN-398</t>
  </si>
  <si>
    <t>DDN-1591</t>
  </si>
  <si>
    <t>DDN-1302</t>
  </si>
  <si>
    <t>DDN-1588</t>
  </si>
  <si>
    <t>DDN-352</t>
  </si>
  <si>
    <t>DDN-769</t>
  </si>
  <si>
    <t>DDN-910</t>
  </si>
  <si>
    <t>DDN-1424</t>
  </si>
  <si>
    <t>DDN-1524</t>
  </si>
  <si>
    <t>DDN-1738</t>
  </si>
  <si>
    <t>DDN-1586</t>
  </si>
  <si>
    <t>DDN-775</t>
  </si>
  <si>
    <t>DDN-426</t>
  </si>
  <si>
    <t>DDN-1632</t>
  </si>
  <si>
    <t>DDN-424</t>
  </si>
  <si>
    <t>DDN-1476</t>
  </si>
  <si>
    <t>DDN-909</t>
  </si>
  <si>
    <t>DDN-1285</t>
  </si>
  <si>
    <t>DDN-1634</t>
  </si>
  <si>
    <t>DDN-425</t>
  </si>
  <si>
    <t>← Edit B2 to change threshold</t>
  </si>
  <si>
    <t>Auto-detects outlets below threshold. Add rows to the EOD sheet and this list updates automatically.</t>
  </si>
  <si>
    <t>Status</t>
  </si>
  <si>
    <t>Total Low Sales Outlets:</t>
  </si>
  <si>
    <t>Total Gross (Low Sales):</t>
  </si>
  <si>
    <t>DDN-1779</t>
  </si>
  <si>
    <t>DDN-772</t>
  </si>
  <si>
    <t>Aiza Jane Batucan</t>
  </si>
  <si>
    <t>DDN-1739</t>
  </si>
  <si>
    <t xml:space="preserve">PREPARED BY: </t>
  </si>
  <si>
    <t>SV: PETER JOHN CARRILLO</t>
  </si>
  <si>
    <t>Draw Date</t>
  </si>
  <si>
    <t>DDN 1589-KINAWITNON,BABAK DISTRICT (TEMPORARY DEACTIVATED)</t>
  </si>
  <si>
    <t>DDN 1630-Prk 7, ANUNANG, KAPUTIAN, IGACOS (TEMPORARY DEACTIVATED)</t>
  </si>
  <si>
    <t>DDN-1631</t>
  </si>
  <si>
    <t>DDN 1631-PORUK 3, AUMBAY, SAMAL</t>
  </si>
  <si>
    <t>AMABELLE GIAN</t>
  </si>
  <si>
    <t>DDN-1629</t>
  </si>
  <si>
    <t>DDN-1714</t>
  </si>
  <si>
    <t>DDN-778</t>
  </si>
  <si>
    <t>PRK 3A PEÑAPLATA, SAMAL</t>
  </si>
  <si>
    <t>ANNALYN CUENCO</t>
  </si>
  <si>
    <t>Anne Via Feje</t>
  </si>
  <si>
    <t>REJEAN PREGLO</t>
  </si>
  <si>
    <t>DIANA B. CANILLO SARAGENA</t>
  </si>
  <si>
    <t>MANILYN P. VILLASIN</t>
  </si>
  <si>
    <t>JOVILYN B. OCOM</t>
  </si>
  <si>
    <t>JELOU SALVADOR</t>
  </si>
  <si>
    <t>AIZA CRODUA SAN JUAN</t>
  </si>
  <si>
    <t>Normenin K. Hussain</t>
  </si>
  <si>
    <t>Caren Espinosa</t>
  </si>
  <si>
    <t>Salvacion E Gofredo</t>
  </si>
  <si>
    <t>Janine Alcober Dinampo</t>
  </si>
  <si>
    <t>MARYJEAN BOGHANOY</t>
  </si>
  <si>
    <t>ILLAINE YBAÑEZ</t>
  </si>
  <si>
    <t xml:space="preserve">Jasmine Nicole J. Gila </t>
  </si>
  <si>
    <t>Reisthlle Ann D. Dapiton</t>
  </si>
  <si>
    <t>Janilyn Buragay Callano</t>
  </si>
  <si>
    <t>Good day po</t>
  </si>
  <si>
    <t>For your review</t>
  </si>
  <si>
    <t>Total Bets:</t>
  </si>
  <si>
    <t>Payouts:</t>
  </si>
  <si>
    <t>Commission:</t>
  </si>
  <si>
    <t>Palawan:</t>
  </si>
  <si>
    <t>Gross:</t>
  </si>
  <si>
    <t>Salary:</t>
  </si>
  <si>
    <t>DDN-1784</t>
  </si>
  <si>
    <t>DDN-1783</t>
  </si>
  <si>
    <t>DDN-1743</t>
  </si>
  <si>
    <t>DDN-1780</t>
  </si>
  <si>
    <t>Low Sales Threshold (₱):</t>
  </si>
  <si>
    <t>DDN-765</t>
  </si>
  <si>
    <t>DDN-1703</t>
  </si>
  <si>
    <t>DDN-1741</t>
  </si>
  <si>
    <t>DDN-1781</t>
  </si>
  <si>
    <t>DDN-1721</t>
  </si>
  <si>
    <t>DDN-1288</t>
  </si>
  <si>
    <t>DDN-423</t>
  </si>
  <si>
    <t>DDN-1477</t>
  </si>
  <si>
    <t>DDN-1806</t>
  </si>
  <si>
    <t>DDN-353</t>
  </si>
  <si>
    <t>PRK 3B, ANUNANG</t>
  </si>
  <si>
    <t>Chen A. Canillo</t>
  </si>
  <si>
    <t>Divine Lazo</t>
  </si>
  <si>
    <t>LEZEL IBANEZ</t>
  </si>
  <si>
    <t>Diomelyn Pansit Abad</t>
  </si>
  <si>
    <t>LOW SALES REPORT — EOD</t>
  </si>
  <si>
    <t>Jeralyne Marcellones</t>
  </si>
  <si>
    <t>DDN-1778</t>
  </si>
  <si>
    <t>DDN-1802</t>
  </si>
  <si>
    <t>DDN-758</t>
  </si>
  <si>
    <t>DDN-1799</t>
  </si>
  <si>
    <t>DDN-1722</t>
  </si>
  <si>
    <t>DDN-1797</t>
  </si>
  <si>
    <t>DDN-1475</t>
  </si>
  <si>
    <t>DDN-1794</t>
  </si>
  <si>
    <t>DDN-430</t>
  </si>
  <si>
    <t>DDN-755</t>
  </si>
  <si>
    <t>DDN-1824</t>
  </si>
  <si>
    <t>DDN-768</t>
  </si>
  <si>
    <t>DDN-1823</t>
  </si>
  <si>
    <t>DDN-402</t>
  </si>
  <si>
    <t>DDN-1782</t>
  </si>
  <si>
    <t>DDN-1801</t>
  </si>
  <si>
    <t>DDN-1523</t>
  </si>
  <si>
    <t>DDN-400</t>
  </si>
  <si>
    <t>DDN-779</t>
  </si>
  <si>
    <t>2026-09-03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</si>
</sst>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₱&quot;* #,##0.00_-;\-&quot;₱&quot;* #,##0.00_-;_-&quot;₱&quot;* &quot;-&quot;??_-;_-@_-"/>
    <numFmt numFmtId="43" formatCode="_-* #,##0.00_-;\-* #,##0.00_-;_-* &quot;-&quot;??_-;_-@_-"/>
    <numFmt numFmtId="164" formatCode="d\-mmm\-yy"/>
    <numFmt numFmtId="165" formatCode="_-\₱* #,##0.00_-;&quot;-₱&quot;* #,##0.00_-;_-\₱* \-??_-;_-@_-"/>
    <numFmt numFmtId="166" formatCode="_-* #,##0.00_-;\-* #,##0.00_-;_-* \-??_-;_-@_-"/>
    <numFmt numFmtId="167" formatCode="[$-3409]mmmm\ dd\,\ yyyy;@"/>
  </numFmts>
  <fonts count="40">
    <font>
      <sz val="11"/>
      <name val="Aptos Narrow"/>
      <charset val="1"/>
    </font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b/>
      <sz val="24"/>
      <color rgb="FF000000"/>
      <name val="Arial"/>
      <family val="2"/>
      <charset val="1"/>
    </font>
    <font>
      <b/>
      <sz val="22"/>
      <color rgb="FF000000"/>
      <name val="Arial"/>
      <family val="2"/>
      <charset val="1"/>
    </font>
    <font>
      <b/>
      <sz val="16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4"/>
      <color rgb="FF000000"/>
      <name val="Arial"/>
      <family val="2"/>
      <charset val="1"/>
    </font>
    <font>
      <sz val="14"/>
      <name val="Arial"/>
      <family val="2"/>
      <charset val="1"/>
    </font>
    <font>
      <b/>
      <sz val="12"/>
      <color rgb="FF080809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2"/>
      <color rgb="FFFF0000"/>
      <name val="Arial"/>
      <family val="2"/>
      <charset val="1"/>
    </font>
    <font>
      <sz val="11"/>
      <color rgb="FFFF0000"/>
      <name val="Arial"/>
      <family val="2"/>
      <charset val="1"/>
    </font>
    <font>
      <sz val="14"/>
      <color rgb="FFFF0000"/>
      <name val="Arial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b/>
      <sz val="12"/>
      <color theme="1"/>
      <name val="Arial"/>
      <family val="2"/>
      <charset val="1"/>
    </font>
    <font>
      <sz val="14"/>
      <color theme="1"/>
      <name val="Arial"/>
      <family val="2"/>
      <charset val="1"/>
    </font>
    <font>
      <b/>
      <sz val="14"/>
      <color rgb="FF000000"/>
      <name val="Arial"/>
      <family val="2"/>
      <charset val="1"/>
    </font>
    <font>
      <sz val="16"/>
      <color rgb="FF000000"/>
      <name val="Aptos SemiBold"/>
      <family val="2"/>
    </font>
    <font>
      <sz val="16"/>
      <color rgb="FF000000"/>
      <name val="Aptos Narrow"/>
      <family val="2"/>
    </font>
    <font>
      <b/>
      <sz val="22"/>
      <color rgb="FF000000"/>
      <name val="Aptos Slab Black"/>
      <family val="2"/>
    </font>
    <font>
      <b/>
      <sz val="20"/>
      <color rgb="FF000000"/>
      <name val="Arial"/>
      <family val="2"/>
      <charset val="1"/>
    </font>
    <font>
      <b/>
      <sz val="16"/>
      <name val="Arial"/>
      <family val="2"/>
      <charset val="1"/>
    </font>
    <font>
      <sz val="11"/>
      <color rgb="FF000000"/>
      <name val="Aptos Narrow"/>
      <family val="2"/>
    </font>
    <font>
      <b/>
      <sz val="13"/>
      <color rgb="FFFFFFFF"/>
      <name val="Arial"/>
      <family val="2"/>
    </font>
    <font>
      <b/>
      <sz val="10"/>
      <color rgb="FFFFFFFF"/>
      <name val="Arial"/>
      <family val="2"/>
    </font>
    <font>
      <b/>
      <sz val="11"/>
      <color rgb="FF8B0000"/>
      <name val="Arial"/>
      <family val="2"/>
    </font>
    <font>
      <i/>
      <sz val="9"/>
      <color rgb="FF666666"/>
      <name val="Arial"/>
      <family val="2"/>
    </font>
    <font>
      <i/>
      <sz val="9"/>
      <color rgb="FFFFFF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  <charset val="1"/>
    </font>
    <font>
      <b/>
      <sz val="12"/>
      <name val="Arial"/>
      <family val="2"/>
      <charset val="1"/>
    </font>
    <font>
      <sz val="11"/>
      <name val="Arial"/>
      <family val="2"/>
      <charset val="1"/>
    </font>
    <font>
      <sz val="11"/>
      <name val="Aptos Narrow"/>
      <family val="2"/>
    </font>
    <font>
      <sz val="11"/>
      <color rgb="FF02A5E3"/>
      <name val="Cutive Mono"/>
    </font>
    <font>
      <b/>
      <i/>
      <sz val="18"/>
      <color rgb="FF02A5E3"/>
      <name val="Cutive Mono"/>
    </font>
    <font>
      <b/>
      <sz val="16"/>
      <color rgb="FFFFFFF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B4E5A2"/>
        <bgColor rgb="FFC0C0C0"/>
      </patternFill>
    </fill>
    <fill>
      <patternFill patternType="solid">
        <fgColor rgb="FFA5C9EC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C00000"/>
        <bgColor rgb="FFAA0000"/>
      </patternFill>
    </fill>
    <fill>
      <patternFill patternType="solid">
        <fgColor rgb="FFFF6600"/>
        <bgColor rgb="FFFF9900"/>
      </patternFill>
    </fill>
    <fill>
      <patternFill patternType="solid">
        <fgColor rgb="FFFFF2CC"/>
        <bgColor rgb="FFFFE0E0"/>
      </patternFill>
    </fill>
    <fill>
      <patternFill patternType="solid">
        <fgColor rgb="FFAA0000"/>
        <bgColor rgb="FFC00000"/>
      </patternFill>
    </fill>
    <fill>
      <patternFill patternType="solid">
        <fgColor rgb="FF8B0000"/>
        <bgColor rgb="FFAA0000"/>
      </patternFill>
    </fill>
    <fill>
      <patternFill patternType="solid">
        <fgColor rgb="FFFFE0E0"/>
        <bgColor rgb="FFFFF2CC"/>
      </patternFill>
    </fill>
    <fill>
      <patternFill patternType="solid">
        <fgColor rgb="FFFFFFFF"/>
        <bgColor rgb="FFFFF2CC"/>
      </patternFill>
    </fill>
    <fill>
      <patternFill patternType="solid">
        <fgColor rgb="FFFFC000"/>
        <bgColor rgb="FFFF99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/>
      <bottom style="thin">
        <color rgb="FFAAAAAA"/>
      </bottom>
      <diagonal/>
    </border>
  </borders>
  <cellStyleXfs count="3">
    <xf numFmtId="0" fontId="0" fillId="0" borderId="0">
      <alignment vertical="center"/>
    </xf>
    <xf numFmtId="0" fontId="1" fillId="0" borderId="0">
      <protection locked="0"/>
    </xf>
    <xf numFmtId="43" fontId="36" fillId="0" borderId="0" applyFont="0" applyFill="0" applyBorder="0" applyAlignment="0" applyProtection="0"/>
  </cellStyleXfs>
  <cellXfs count="100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2" borderId="1" xfId="0" applyFont="1" applyFill="1" applyBorder="1" applyAlignment="1">
      <alignment horizontal="center"/>
    </xf>
    <xf numFmtId="164" fontId="3" fillId="3" borderId="2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8" fillId="0" borderId="2" xfId="0" applyFont="1" applyBorder="1" applyAlignment="1"/>
    <xf numFmtId="4" fontId="6" fillId="0" borderId="2" xfId="0" applyNumberFormat="1" applyFont="1" applyBorder="1">
      <alignment vertical="center"/>
    </xf>
    <xf numFmtId="165" fontId="8" fillId="0" borderId="2" xfId="0" applyNumberFormat="1" applyFont="1" applyBorder="1" applyAlignment="1">
      <alignment horizontal="center"/>
    </xf>
    <xf numFmtId="165" fontId="8" fillId="0" borderId="2" xfId="0" applyNumberFormat="1" applyFont="1" applyBorder="1" applyAlignment="1"/>
    <xf numFmtId="166" fontId="2" fillId="0" borderId="0" xfId="0" applyNumberFormat="1" applyFont="1" applyAlignment="1"/>
    <xf numFmtId="0" fontId="2" fillId="0" borderId="2" xfId="0" applyFont="1" applyBorder="1" applyAlignment="1"/>
    <xf numFmtId="3" fontId="2" fillId="0" borderId="0" xfId="0" applyNumberFormat="1" applyFont="1" applyAlignment="1"/>
    <xf numFmtId="0" fontId="2" fillId="0" borderId="2" xfId="0" applyFont="1" applyBorder="1" applyAlignment="1">
      <alignment horizontal="left" vertical="center"/>
    </xf>
    <xf numFmtId="0" fontId="9" fillId="0" borderId="2" xfId="0" applyFont="1" applyBorder="1" applyAlignment="1"/>
    <xf numFmtId="0" fontId="7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13" fillId="0" borderId="2" xfId="0" applyFont="1" applyBorder="1" applyAlignment="1"/>
    <xf numFmtId="0" fontId="14" fillId="0" borderId="2" xfId="0" applyFont="1" applyBorder="1" applyAlignment="1"/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7" fillId="0" borderId="2" xfId="0" applyFont="1" applyBorder="1">
      <alignment vertical="center"/>
    </xf>
    <xf numFmtId="0" fontId="15" fillId="0" borderId="2" xfId="0" applyFont="1" applyBorder="1" applyAlignment="1"/>
    <xf numFmtId="0" fontId="18" fillId="0" borderId="2" xfId="0" applyFont="1" applyBorder="1" applyAlignment="1"/>
    <xf numFmtId="4" fontId="16" fillId="0" borderId="2" xfId="0" applyNumberFormat="1" applyFont="1" applyBorder="1">
      <alignment vertical="center"/>
    </xf>
    <xf numFmtId="165" fontId="18" fillId="0" borderId="2" xfId="0" applyNumberFormat="1" applyFont="1" applyBorder="1" applyAlignment="1">
      <alignment horizontal="center"/>
    </xf>
    <xf numFmtId="165" fontId="18" fillId="0" borderId="2" xfId="0" applyNumberFormat="1" applyFont="1" applyBorder="1" applyAlignment="1"/>
    <xf numFmtId="0" fontId="15" fillId="0" borderId="0" xfId="0" applyFont="1" applyAlignment="1"/>
    <xf numFmtId="166" fontId="15" fillId="0" borderId="0" xfId="0" applyNumberFormat="1" applyFont="1" applyAlignment="1"/>
    <xf numFmtId="0" fontId="12" fillId="0" borderId="2" xfId="0" applyFont="1" applyBorder="1">
      <alignment vertical="center"/>
    </xf>
    <xf numFmtId="4" fontId="11" fillId="0" borderId="2" xfId="0" applyNumberFormat="1" applyFont="1" applyBorder="1">
      <alignment vertical="center"/>
    </xf>
    <xf numFmtId="165" fontId="14" fillId="0" borderId="2" xfId="0" applyNumberFormat="1" applyFont="1" applyBorder="1" applyAlignment="1">
      <alignment horizontal="center"/>
    </xf>
    <xf numFmtId="165" fontId="14" fillId="0" borderId="2" xfId="0" applyNumberFormat="1" applyFont="1" applyBorder="1" applyAlignment="1"/>
    <xf numFmtId="0" fontId="19" fillId="0" borderId="2" xfId="0" applyFont="1" applyBorder="1" applyAlignment="1">
      <alignment horizontal="left"/>
    </xf>
    <xf numFmtId="165" fontId="19" fillId="0" borderId="2" xfId="0" applyNumberFormat="1" applyFont="1" applyBorder="1" applyAlignment="1"/>
    <xf numFmtId="0" fontId="20" fillId="0" borderId="3" xfId="0" applyFont="1" applyBorder="1" applyAlignment="1"/>
    <xf numFmtId="165" fontId="19" fillId="0" borderId="3" xfId="0" applyNumberFormat="1" applyFont="1" applyBorder="1" applyAlignment="1"/>
    <xf numFmtId="0" fontId="21" fillId="0" borderId="2" xfId="0" applyFont="1" applyBorder="1" applyAlignment="1"/>
    <xf numFmtId="0" fontId="2" fillId="0" borderId="0" xfId="0" applyFont="1" applyAlignment="1">
      <alignment horizontal="left"/>
    </xf>
    <xf numFmtId="0" fontId="5" fillId="0" borderId="0" xfId="0" applyFont="1" applyAlignment="1"/>
    <xf numFmtId="165" fontId="5" fillId="0" borderId="0" xfId="0" applyNumberFormat="1" applyFont="1" applyAlignment="1"/>
    <xf numFmtId="0" fontId="24" fillId="0" borderId="0" xfId="0" applyFont="1" applyAlignment="1"/>
    <xf numFmtId="164" fontId="0" fillId="0" borderId="0" xfId="0" applyNumberFormat="1">
      <alignment vertical="center"/>
    </xf>
    <xf numFmtId="4" fontId="13" fillId="0" borderId="0" xfId="0" applyNumberFormat="1" applyFont="1" applyAlignment="1"/>
    <xf numFmtId="4" fontId="2" fillId="0" borderId="0" xfId="0" applyNumberFormat="1" applyFont="1" applyAlignment="1"/>
    <xf numFmtId="3" fontId="13" fillId="0" borderId="0" xfId="0" applyNumberFormat="1" applyFont="1" applyAlignment="1"/>
    <xf numFmtId="0" fontId="12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/>
    </xf>
    <xf numFmtId="0" fontId="17" fillId="0" borderId="2" xfId="0" applyFont="1" applyBorder="1" applyAlignment="1">
      <alignment horizontal="left" vertical="center"/>
    </xf>
    <xf numFmtId="0" fontId="1" fillId="0" borderId="0" xfId="0" applyFont="1" applyAlignment="1"/>
    <xf numFmtId="166" fontId="25" fillId="0" borderId="0" xfId="0" applyNumberFormat="1" applyFont="1" applyAlignment="1" applyProtection="1"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27" fillId="6" borderId="4" xfId="0" applyFont="1" applyFill="1" applyBorder="1" applyAlignment="1">
      <alignment horizontal="center" vertical="center" wrapText="1"/>
    </xf>
    <xf numFmtId="3" fontId="28" fillId="7" borderId="4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0" fontId="27" fillId="9" borderId="4" xfId="0" applyFont="1" applyFill="1" applyBorder="1" applyAlignment="1">
      <alignment horizontal="center" vertical="center" wrapText="1"/>
    </xf>
    <xf numFmtId="0" fontId="31" fillId="10" borderId="4" xfId="0" applyFont="1" applyFill="1" applyBorder="1" applyAlignment="1">
      <alignment horizontal="center" vertical="center" wrapText="1"/>
    </xf>
    <xf numFmtId="3" fontId="31" fillId="10" borderId="4" xfId="0" applyNumberFormat="1" applyFont="1" applyFill="1" applyBorder="1" applyAlignment="1">
      <alignment horizontal="center" vertical="center" wrapText="1"/>
    </xf>
    <xf numFmtId="0" fontId="31" fillId="11" borderId="4" xfId="0" applyFont="1" applyFill="1" applyBorder="1" applyAlignment="1">
      <alignment horizontal="center" vertical="center" wrapText="1"/>
    </xf>
    <xf numFmtId="3" fontId="31" fillId="11" borderId="4" xfId="0" applyNumberFormat="1" applyFont="1" applyFill="1" applyBorder="1" applyAlignment="1">
      <alignment horizontal="center" vertical="center" wrapText="1"/>
    </xf>
    <xf numFmtId="0" fontId="32" fillId="12" borderId="4" xfId="0" applyFont="1" applyFill="1" applyBorder="1" applyAlignment="1">
      <alignment horizontal="center" vertical="center" wrapText="1"/>
    </xf>
    <xf numFmtId="3" fontId="32" fillId="12" borderId="4" xfId="0" applyNumberFormat="1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/>
    </xf>
    <xf numFmtId="0" fontId="34" fillId="0" borderId="2" xfId="0" applyFont="1" applyBorder="1" applyAlignment="1">
      <alignment horizontal="left" vertical="center"/>
    </xf>
    <xf numFmtId="0" fontId="35" fillId="0" borderId="2" xfId="0" applyFont="1" applyBorder="1" applyAlignment="1"/>
    <xf numFmtId="4" fontId="33" fillId="0" borderId="2" xfId="0" applyNumberFormat="1" applyFont="1" applyBorder="1">
      <alignment vertical="center"/>
    </xf>
    <xf numFmtId="165" fontId="9" fillId="0" borderId="2" xfId="0" applyNumberFormat="1" applyFont="1" applyBorder="1" applyAlignment="1">
      <alignment horizontal="center"/>
    </xf>
    <xf numFmtId="165" fontId="9" fillId="0" borderId="2" xfId="0" applyNumberFormat="1" applyFont="1" applyBorder="1" applyAlignment="1"/>
    <xf numFmtId="0" fontId="35" fillId="0" borderId="2" xfId="0" applyFont="1" applyBorder="1" applyAlignment="1">
      <alignment horizontal="center"/>
    </xf>
    <xf numFmtId="0" fontId="34" fillId="0" borderId="2" xfId="0" applyFont="1" applyBorder="1">
      <alignment vertical="center"/>
    </xf>
    <xf numFmtId="0" fontId="35" fillId="0" borderId="0" xfId="0" applyFont="1" applyAlignment="1"/>
    <xf numFmtId="166" fontId="35" fillId="0" borderId="0" xfId="0" applyNumberFormat="1" applyFont="1" applyAlignment="1"/>
    <xf numFmtId="3" fontId="0" fillId="0" borderId="0" xfId="0" applyNumberFormat="1" applyAlignment="1">
      <alignment horizontal="center"/>
    </xf>
    <xf numFmtId="43" fontId="32" fillId="12" borderId="4" xfId="2" applyFont="1" applyFill="1" applyBorder="1" applyAlignment="1">
      <alignment vertical="center" wrapText="1"/>
    </xf>
    <xf numFmtId="0" fontId="13" fillId="0" borderId="2" xfId="0" applyFont="1" applyBorder="1" applyAlignment="1">
      <alignment horizontal="center"/>
    </xf>
    <xf numFmtId="0" fontId="13" fillId="0" borderId="0" xfId="0" applyFont="1" applyAlignment="1"/>
    <xf numFmtId="166" fontId="13" fillId="0" borderId="0" xfId="0" applyNumberFormat="1" applyFont="1" applyAlignment="1"/>
    <xf numFmtId="0" fontId="37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0" fontId="34" fillId="0" borderId="2" xfId="0" applyFont="1" applyBorder="1" applyAlignment="1"/>
    <xf numFmtId="0" fontId="1" fillId="0" borderId="0" xfId="1" applyAlignment="1" applyProtection="1">
      <alignment horizontal="left"/>
    </xf>
    <xf numFmtId="0" fontId="1" fillId="0" borderId="0" xfId="1" applyAlignment="1" applyProtection="1">
      <alignment horizontal="center"/>
    </xf>
    <xf numFmtId="15" fontId="1" fillId="0" borderId="0" xfId="1" applyNumberFormat="1" applyAlignment="1" applyProtection="1">
      <alignment horizontal="left"/>
    </xf>
    <xf numFmtId="0" fontId="1" fillId="0" borderId="0" xfId="1" applyAlignment="1" applyProtection="1">
      <alignment horizontal="left" vertical="center"/>
    </xf>
    <xf numFmtId="0" fontId="1" fillId="0" borderId="0" xfId="1" applyProtection="1"/>
    <xf numFmtId="44" fontId="1" fillId="0" borderId="0" xfId="1" applyNumberFormat="1" applyAlignment="1" applyProtection="1">
      <alignment horizontal="right" vertical="center"/>
    </xf>
    <xf numFmtId="0" fontId="10" fillId="0" borderId="2" xfId="0" applyFont="1" applyBorder="1">
      <alignment vertical="center"/>
    </xf>
    <xf numFmtId="0" fontId="7" fillId="0" borderId="2" xfId="0" applyFont="1" applyBorder="1">
      <alignment vertical="center"/>
    </xf>
    <xf numFmtId="167" fontId="39" fillId="5" borderId="0" xfId="0" applyNumberFormat="1" applyFont="1" applyFill="1" applyAlignment="1">
      <alignment horizontal="center" vertical="center" wrapText="1"/>
    </xf>
    <xf numFmtId="0" fontId="4" fillId="4" borderId="2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164" fontId="23" fillId="0" borderId="0" xfId="0" applyNumberFormat="1" applyFont="1" applyAlignment="1">
      <alignment horizontal="center"/>
    </xf>
    <xf numFmtId="0" fontId="30" fillId="8" borderId="0" xfId="0" applyFont="1" applyFill="1" applyAlignment="1">
      <alignment horizontal="center" vertical="center" wrapText="1"/>
    </xf>
    <xf numFmtId="0" fontId="26" fillId="5" borderId="5" xfId="0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B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215F9A"/>
      <rgbColor rgb="FFCCCCFF"/>
      <rgbColor rgb="FF000080"/>
      <rgbColor rgb="FFFF00FF"/>
      <rgbColor rgb="FFFFFF00"/>
      <rgbColor rgb="FF00FFFF"/>
      <rgbColor rgb="FF800080"/>
      <rgbColor rgb="FFAA0000"/>
      <rgbColor rgb="FF008080"/>
      <rgbColor rgb="FF0000FF"/>
      <rgbColor rgb="FF00CCFF"/>
      <rgbColor rgb="FFCCFFFF"/>
      <rgbColor rgb="FFB4E5A2"/>
      <rgbColor rgb="FFFFFF99"/>
      <rgbColor rgb="FFA5C9EC"/>
      <rgbColor rgb="FFFF99CC"/>
      <rgbColor rgb="FFCC99FF"/>
      <rgbColor rgb="FFFFE0E0"/>
      <rgbColor rgb="FF3366FF"/>
      <rgbColor rgb="FF33CCCC"/>
      <rgbColor rgb="FF99CC00"/>
      <rgbColor rgb="FFFFC000"/>
      <rgbColor rgb="FFFF9900"/>
      <rgbColor rgb="FFFF6600"/>
      <rgbColor rgb="FF666666"/>
      <rgbColor rgb="FFAAAAAA"/>
      <rgbColor rgb="FF003366"/>
      <rgbColor rgb="FF339966"/>
      <rgbColor rgb="FF080809"/>
      <rgbColor rgb="FF333300"/>
      <rgbColor rgb="FFC000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8"/>
  <sheetViews>
    <sheetView zoomScale="98" zoomScaleNormal="98" workbookViewId="0">
      <pane ySplit="1" topLeftCell="A31" activePane="bottomLeft" state="frozen"/>
      <selection pane="bottomLeft" activeCell="E2" sqref="E2"/>
    </sheetView>
  </sheetViews>
  <sheetFormatPr defaultColWidth="9.125" defaultRowHeight="14.25"/>
  <cols>
    <col min="1" max="1" width="5.625" style="1" customWidth="1"/>
    <col min="2" max="2" width="19.625" style="1" customWidth="1"/>
    <col min="3" max="3" width="74.875" style="1" bestFit="1" customWidth="1"/>
    <col min="4" max="4" width="24.125" style="2" hidden="1" customWidth="1"/>
    <col min="5" max="5" width="38.25" style="2" customWidth="1"/>
    <col min="6" max="10" width="19.75" style="2" customWidth="1"/>
    <col min="11" max="13" width="9.125" style="2"/>
    <col min="14" max="15" width="13.5" style="2" customWidth="1"/>
    <col min="16" max="16" width="12.5" style="2" customWidth="1"/>
    <col min="17" max="17" width="9.875" style="2" customWidth="1"/>
    <col min="18" max="18" width="10.125" style="2" customWidth="1"/>
    <col min="19" max="16384" width="9.125" style="2"/>
  </cols>
  <sheetData>
    <row r="1" spans="1:18" ht="30" customHeight="1">
      <c r="C1" s="3" t="s">
        <v>0</v>
      </c>
      <c r="D1" s="3" t="s">
        <v>0</v>
      </c>
      <c r="E1" s="4">
        <v>46268</v>
      </c>
      <c r="F1" s="95" t="s">
        <v>1</v>
      </c>
      <c r="G1" s="95"/>
      <c r="H1" s="95"/>
      <c r="I1" s="95"/>
      <c r="J1" s="95"/>
    </row>
    <row r="2" spans="1:18" ht="20.25" customHeight="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</row>
    <row r="3" spans="1:18" ht="18" customHeight="1">
      <c r="A3" s="6">
        <v>1</v>
      </c>
      <c r="B3" s="7" t="str">
        <f t="shared" ref="B3:B29" si="0">SUBSTITUTE(TRIM(LEFT(D3,FIND("-",D3&amp;"-")-1))," ","-")</f>
        <v>DDN-1281</v>
      </c>
      <c r="C3" s="8" t="str">
        <f t="shared" ref="C3:C29" si="1">TRIM(MID(D3,FIND("-",D3)+1,LEN(D3)))</f>
        <v>P1 TORIL,BABAK DISTRICT,SAMAL</v>
      </c>
      <c r="D3" s="9" t="s">
        <v>12</v>
      </c>
      <c r="E3" s="10" t="s">
        <v>13</v>
      </c>
      <c r="F3" s="11">
        <f>IFERROR(VLOOKUP($B3,'EOD - SEPTEMBER 3, 2026'!$B$2:$G$1004,3,FALSE()),0)</f>
        <v>8909</v>
      </c>
      <c r="G3" s="12">
        <f>IFERROR(VLOOKUP($B3,'EOD - SEPTEMBER 3, 2026'!$B:$G,6,FALSE()),0)</f>
        <v>7200</v>
      </c>
      <c r="H3" s="13">
        <f t="shared" ref="H3:H42" si="2">F3*0.125</f>
        <v>1113.625</v>
      </c>
      <c r="I3" s="13">
        <f t="shared" ref="I3:I42" si="3">F3-G3-H3</f>
        <v>595.375</v>
      </c>
      <c r="J3" s="13">
        <f t="shared" ref="J3:J40" si="4">IF((AND(F3&gt;=100,F3&lt;5000)),$J$48,IF((AND(F3&gt;=5000,F3&lt;6000)),$J$49,IF((AND(F3&gt;=6000,F3&lt;7000)),$J$50,IF((AND(F3&gt;=7000,F3&lt;8000)),$J$51,IF((AND(F3&gt;=8000,F3&lt;9000)),$J$52,IF((AND(F3&gt;=9000,F3&lt;10000)),$J$53,IF((AND(F3&gt;=10000,F3&lt;11000)),$J$54,IF((AND(F3&gt;=11000,F3&lt;12000)),$J$55,IF((AND(F3&gt;=12000,F3&lt;13000)),$J$56,IF((AND(F3&gt;=13000,F3&lt;14000)),$J$57,IF((AND(F3&gt;=14000,F3&lt;15000)),$J$58,IF((AND(F3&gt;=15000,F3&lt;16000)),$J$59,IF((AND(F3&gt;=16000,F3&lt;17000)),$J$60,IF((AND(F3&gt;=17000,F3&lt;18000)),$J$61,IF((AND(F3&gt;=18000,F3&lt;19000)),$J$62,IF((AND(F3&gt;=19000,F3&lt;20000)),$J$63,IF((AND(F3&gt;=20000,F3&lt;21000)),$J$64,IF((AND(F3&gt;=21000,F3&lt;22000)),$J$65,IF((AND(F3&gt;=22000,F3&lt;23000)),$J$66,IF((AND(F3&gt;=23000,F3&lt;24000)),$J$67,IF((AND(F3&gt;=24000,F3&lt;25000)),$J$68,IF((AND(F3&gt;=25000,F3&lt;26000)),$J$69,IF((AND(F3&gt;=26000,F3&lt;27000)),$J$70,IF((AND(F3&gt;=27000,F3&lt;28000)),$J$71,IF((AND(F3&gt;=28000,F3&lt;29000)),$J$72,IF((AND(F3&gt;=29000,F3&lt;30000)),$J$73,IF((AND(F3&gt;=30000,F3&lt;31000)),$J$74,IF((AND(F3&gt;=31000,F3&lt;32000)),$J$75,IF((AND(F3&gt;=32000,F3&lt;33000)),$J$76,IF((AND(F3&gt;=33000,F3&lt;34000)),$J$77,IF((AND(F3&gt;=34000,F3&lt;35000)),$J$78,IF((AND(F3&gt;=35000,F3&lt;36000)),$J$79,IF((AND(F3&gt;=36000,F3&lt;37000)),$J$80,IF((AND(F3&gt;=37000,F3&lt;38000)),$J$81,IF((AND(F3&gt;=38000,F3&lt;39000)),$J$82,IF((AND(F3&gt;=39000,F3&lt;40000)),$J$83,IF((AND(F3&gt;=40000,F3&lt;41000)),$J$84,IF((AND(F3&gt;=41000,F3&lt;42000)),$J$85,IF((AND(F3&gt;=42000,F3&lt;43000)),$J$86,IF((AND(F3&gt;=43000,F3&lt;44000)),$J$87,IF((AND(F3&gt;=44000,F3&lt;45000)),$J$88,IF((AND(F3&gt;=45000,F3&lt;46000)),$J$89,IF((AND(F3&gt;=46000,F3&lt;47000)),$J$90,IF((AND(F3&gt;=47000,F3&lt;48000)),$J$91,IF((AND(F3&gt;=48000,F3&lt;49000)),$J$92,IF((AND(F3&gt;=49000,F3&lt;50000)),$J$93,IF((AND(F3&gt;=50000,F3&lt;51000)),$J$94,IF((AND(F3&gt;=51000,F3&lt;52000)),$J$95,IF((AND(F3&gt;=52000,F3&lt;53000)),$J$96,IF((AND(F3&gt;=53000,F3&lt;54000)),$J$97,IF((AND(F3&gt;=54000,F3&lt;55000)),$J$98,IF((AND(F3&gt;=55000,F3&lt;56000)),$J$99,IF((AND(F3&gt;=56000,F3&lt;57000)),$J$100,IF((AND(F3&gt;=57000,F3&lt;58000)),$J$101,IF((AND(F3&gt;=58000,F3&lt;59000)),$J$102,IF((AND(F3&gt;=59000,F3&lt;60000)),$J$103,IF((AND(F3&gt;=60000,F3&lt;61000)),$J$104,"0")))))))))))))))))))))))))))))))))))))))))))))))))))))))))</f>
        <v>330</v>
      </c>
      <c r="N3" s="14"/>
      <c r="O3" s="14"/>
      <c r="P3" s="14"/>
      <c r="Q3" s="14"/>
    </row>
    <row r="4" spans="1:18" ht="18.75" customHeight="1">
      <c r="A4" s="6">
        <v>2</v>
      </c>
      <c r="B4" s="7" t="str">
        <f t="shared" si="0"/>
        <v>DDN-1284</v>
      </c>
      <c r="C4" s="8" t="str">
        <f t="shared" si="1"/>
        <v>ZONE,7,VILLARICA,BABAK</v>
      </c>
      <c r="D4" s="15" t="s">
        <v>14</v>
      </c>
      <c r="E4" s="10" t="s">
        <v>15</v>
      </c>
      <c r="F4" s="11">
        <f>IFERROR(VLOOKUP($B4,'EOD - SEPTEMBER 3, 2026'!$B$2:$G$1004,3,FALSE()),0)</f>
        <v>3600</v>
      </c>
      <c r="G4" s="12">
        <f>IFERROR(VLOOKUP($B4,'EOD - SEPTEMBER 3, 2026'!$B:$G,6,FALSE()),0)</f>
        <v>0</v>
      </c>
      <c r="H4" s="13">
        <f t="shared" si="2"/>
        <v>450</v>
      </c>
      <c r="I4" s="13">
        <f t="shared" si="3"/>
        <v>3150</v>
      </c>
      <c r="J4" s="13">
        <f t="shared" si="4"/>
        <v>250</v>
      </c>
      <c r="N4" s="14"/>
      <c r="O4" s="14"/>
      <c r="P4" s="14"/>
      <c r="R4" s="14"/>
    </row>
    <row r="5" spans="1:18" ht="18" customHeight="1">
      <c r="A5" s="6">
        <v>3</v>
      </c>
      <c r="B5" s="7" t="str">
        <f t="shared" si="0"/>
        <v>DDN-1285</v>
      </c>
      <c r="C5" s="8" t="str">
        <f t="shared" si="1"/>
        <v>P4 BONGKALAS,COGON,SAMAL</v>
      </c>
      <c r="D5" s="9" t="s">
        <v>16</v>
      </c>
      <c r="E5" s="10" t="s">
        <v>170</v>
      </c>
      <c r="F5" s="11">
        <f>IFERROR(VLOOKUP($B5,'EOD - SEPTEMBER 3, 2026'!$B$2:$G$1004,3,FALSE()),0)</f>
        <v>1675</v>
      </c>
      <c r="G5" s="12">
        <f>IFERROR(VLOOKUP($B5,'EOD - SEPTEMBER 3, 2026'!$B:$G,6,FALSE()),0)</f>
        <v>0</v>
      </c>
      <c r="H5" s="13">
        <f t="shared" si="2"/>
        <v>209.375</v>
      </c>
      <c r="I5" s="13">
        <f t="shared" si="3"/>
        <v>1465.625</v>
      </c>
      <c r="J5" s="13">
        <f t="shared" si="4"/>
        <v>250</v>
      </c>
      <c r="N5" s="14"/>
      <c r="O5" s="14"/>
      <c r="P5" s="14"/>
      <c r="R5" s="14"/>
    </row>
    <row r="6" spans="1:18" ht="18" customHeight="1">
      <c r="A6" s="6">
        <v>4</v>
      </c>
      <c r="B6" s="7" t="str">
        <f t="shared" si="0"/>
        <v>DDN-1286</v>
      </c>
      <c r="C6" s="8" t="str">
        <f t="shared" si="1"/>
        <v>PRK1B PENAPLATA DDN</v>
      </c>
      <c r="D6" s="15" t="s">
        <v>17</v>
      </c>
      <c r="E6" s="10" t="s">
        <v>171</v>
      </c>
      <c r="F6" s="11">
        <f>IFERROR(VLOOKUP($B6,'EOD - SEPTEMBER 3, 2026'!$B$2:$G$1004,3,FALSE()),0)</f>
        <v>10015</v>
      </c>
      <c r="G6" s="12">
        <f>IFERROR(VLOOKUP($B6,'EOD - SEPTEMBER 3, 2026'!$B:$G,6,FALSE()),0)</f>
        <v>1200</v>
      </c>
      <c r="H6" s="13">
        <f t="shared" si="2"/>
        <v>1251.875</v>
      </c>
      <c r="I6" s="13">
        <f t="shared" si="3"/>
        <v>7563.125</v>
      </c>
      <c r="J6" s="13">
        <f t="shared" si="4"/>
        <v>350</v>
      </c>
      <c r="N6" s="14"/>
      <c r="O6" s="14"/>
      <c r="P6" s="14"/>
      <c r="R6" s="14"/>
    </row>
    <row r="7" spans="1:18" ht="18" customHeight="1">
      <c r="A7" s="6">
        <v>5</v>
      </c>
      <c r="B7" s="7" t="str">
        <f t="shared" si="0"/>
        <v>DDN-1288</v>
      </c>
      <c r="C7" s="8" t="str">
        <f t="shared" si="1"/>
        <v>PRK 1 BRGY LIBUAK,BABAK</v>
      </c>
      <c r="D7" s="15" t="s">
        <v>18</v>
      </c>
      <c r="E7" s="10" t="s">
        <v>19</v>
      </c>
      <c r="F7" s="11">
        <f>IFERROR(VLOOKUP($B7,'EOD - SEPTEMBER 3, 2026'!$B$2:$G$1004,3,FALSE()),0)</f>
        <v>12007</v>
      </c>
      <c r="G7" s="12">
        <f>IFERROR(VLOOKUP($B7,'EOD - SEPTEMBER 3, 2026'!$B:$G,6,FALSE()),0)</f>
        <v>7200</v>
      </c>
      <c r="H7" s="13">
        <f t="shared" si="2"/>
        <v>1500.875</v>
      </c>
      <c r="I7" s="13">
        <f t="shared" si="3"/>
        <v>3306.125</v>
      </c>
      <c r="J7" s="13">
        <f t="shared" si="4"/>
        <v>370</v>
      </c>
      <c r="L7" s="16"/>
      <c r="N7" s="14"/>
      <c r="O7" s="14"/>
      <c r="P7" s="14"/>
      <c r="R7" s="14"/>
    </row>
    <row r="8" spans="1:18" s="81" customFormat="1" ht="18" customHeight="1">
      <c r="A8" s="80">
        <v>6</v>
      </c>
      <c r="B8" s="20" t="str">
        <f t="shared" si="0"/>
        <v>DDN-1635</v>
      </c>
      <c r="C8" s="50" t="str">
        <f t="shared" si="1"/>
        <v>PRK 6 TUGUAK,COGON,BABAK</v>
      </c>
      <c r="D8" s="51" t="s">
        <v>20</v>
      </c>
      <c r="E8" s="22" t="s">
        <v>172</v>
      </c>
      <c r="F8" s="34">
        <f>IFERROR(VLOOKUP($B8,'EOD - SEPTEMBER 3, 2026'!$B$2:$G$1004,3,FALSE()),0)</f>
        <v>0</v>
      </c>
      <c r="G8" s="35">
        <f>IFERROR(VLOOKUP($B8,'EOD - SEPTEMBER 3, 2026'!$B:$G,6,FALSE()),0)</f>
        <v>0</v>
      </c>
      <c r="H8" s="36">
        <f t="shared" si="2"/>
        <v>0</v>
      </c>
      <c r="I8" s="36">
        <f t="shared" si="3"/>
        <v>0</v>
      </c>
      <c r="J8" s="36" t="str">
        <f t="shared" si="4"/>
        <v>0</v>
      </c>
      <c r="N8" s="82"/>
      <c r="O8" s="82"/>
      <c r="P8" s="82"/>
      <c r="R8" s="82"/>
    </row>
    <row r="9" spans="1:18" ht="15.75" customHeight="1">
      <c r="A9" s="6">
        <v>7</v>
      </c>
      <c r="B9" s="7" t="str">
        <f t="shared" si="0"/>
        <v>DDN-1293</v>
      </c>
      <c r="C9" s="8" t="str">
        <f t="shared" si="1"/>
        <v>PRK 2 TAMBO,BABAK,SAMAL</v>
      </c>
      <c r="D9" s="15" t="s">
        <v>21</v>
      </c>
      <c r="E9" s="10" t="s">
        <v>22</v>
      </c>
      <c r="F9" s="11">
        <f>IFERROR(VLOOKUP($B9,'EOD - SEPTEMBER 3, 2026'!$B$2:$G$1004,3,FALSE()),0)</f>
        <v>4527</v>
      </c>
      <c r="G9" s="12">
        <f>IFERROR(VLOOKUP($B9,'EOD - SEPTEMBER 3, 2026'!$B:$G,6,FALSE()),0)</f>
        <v>2400</v>
      </c>
      <c r="H9" s="13">
        <f t="shared" si="2"/>
        <v>565.875</v>
      </c>
      <c r="I9" s="13">
        <f t="shared" si="3"/>
        <v>1561.125</v>
      </c>
      <c r="J9" s="13">
        <f t="shared" si="4"/>
        <v>250</v>
      </c>
      <c r="L9" s="16"/>
      <c r="N9" s="14"/>
      <c r="O9" s="14"/>
      <c r="P9" s="14"/>
      <c r="R9" s="14"/>
    </row>
    <row r="10" spans="1:18" ht="18" customHeight="1">
      <c r="A10" s="6">
        <v>8</v>
      </c>
      <c r="B10" s="7" t="str">
        <f t="shared" si="0"/>
        <v>DDN-1294</v>
      </c>
      <c r="C10" s="8" t="str">
        <f t="shared" si="1"/>
        <v>CIDG,P-KAIMITO,MIRANDA,BABAK</v>
      </c>
      <c r="D10" s="15" t="s">
        <v>23</v>
      </c>
      <c r="E10" s="10" t="s">
        <v>173</v>
      </c>
      <c r="F10" s="11">
        <f>IFERROR(VLOOKUP($B10,'EOD - SEPTEMBER 3, 2026'!$B$2:$G$1004,3,FALSE()),0)</f>
        <v>3687</v>
      </c>
      <c r="G10" s="12">
        <f>IFERROR(VLOOKUP($B10,'EOD - SEPTEMBER 3, 2026'!$B:$G,6,FALSE()),0)</f>
        <v>0</v>
      </c>
      <c r="H10" s="13">
        <f t="shared" si="2"/>
        <v>460.875</v>
      </c>
      <c r="I10" s="13">
        <f t="shared" si="3"/>
        <v>3226.125</v>
      </c>
      <c r="J10" s="13">
        <f t="shared" si="4"/>
        <v>250</v>
      </c>
      <c r="N10" s="14"/>
      <c r="O10" s="14"/>
      <c r="P10" s="14"/>
      <c r="R10" s="14"/>
    </row>
    <row r="11" spans="1:18" ht="18" customHeight="1">
      <c r="A11" s="6">
        <v>9</v>
      </c>
      <c r="B11" s="7" t="str">
        <f t="shared" si="0"/>
        <v>DDN-1295</v>
      </c>
      <c r="C11" s="8" t="str">
        <f t="shared" si="1"/>
        <v>P3 KAUSWAGAN,MIRANDA,BABAK</v>
      </c>
      <c r="D11" s="17" t="s">
        <v>24</v>
      </c>
      <c r="E11" s="10" t="s">
        <v>25</v>
      </c>
      <c r="F11" s="11">
        <f>IFERROR(VLOOKUP($B11,'EOD - SEPTEMBER 3, 2026'!$B$2:$G$1004,3,FALSE()),0)</f>
        <v>4775</v>
      </c>
      <c r="G11" s="12">
        <f>IFERROR(VLOOKUP($B11,'EOD - SEPTEMBER 3, 2026'!$B:$G,6,FALSE()),0)</f>
        <v>0</v>
      </c>
      <c r="H11" s="13">
        <f t="shared" si="2"/>
        <v>596.875</v>
      </c>
      <c r="I11" s="13">
        <f t="shared" si="3"/>
        <v>4178.125</v>
      </c>
      <c r="J11" s="13">
        <f t="shared" si="4"/>
        <v>250</v>
      </c>
      <c r="N11" s="14"/>
      <c r="O11" s="14"/>
      <c r="P11" s="14"/>
      <c r="R11" s="14"/>
    </row>
    <row r="12" spans="1:18" ht="18" customHeight="1">
      <c r="A12" s="6">
        <v>10</v>
      </c>
      <c r="B12" s="7" t="str">
        <f t="shared" si="0"/>
        <v>DDN-1296</v>
      </c>
      <c r="C12" s="8" t="str">
        <f t="shared" si="1"/>
        <v>PHASE 3 BUCARAN,TORIL,BABAK</v>
      </c>
      <c r="D12" s="9" t="s">
        <v>26</v>
      </c>
      <c r="E12" s="10" t="s">
        <v>174</v>
      </c>
      <c r="F12" s="11">
        <f>IFERROR(VLOOKUP($B12,'EOD - SEPTEMBER 3, 2026'!$B$2:$G$1004,3,FALSE()),0)</f>
        <v>2775</v>
      </c>
      <c r="G12" s="12">
        <f>IFERROR(VLOOKUP($B12,'EOD - SEPTEMBER 3, 2026'!$B:$G,6,FALSE()),0)</f>
        <v>0</v>
      </c>
      <c r="H12" s="13">
        <f t="shared" si="2"/>
        <v>346.875</v>
      </c>
      <c r="I12" s="13">
        <f t="shared" si="3"/>
        <v>2428.125</v>
      </c>
      <c r="J12" s="13">
        <f t="shared" si="4"/>
        <v>250</v>
      </c>
      <c r="N12" s="14"/>
      <c r="O12" s="14"/>
      <c r="P12" s="14"/>
      <c r="R12" s="14"/>
    </row>
    <row r="13" spans="1:18" ht="18" customHeight="1">
      <c r="A13" s="6">
        <v>11</v>
      </c>
      <c r="B13" s="7" t="str">
        <f t="shared" si="0"/>
        <v>DDN-1629</v>
      </c>
      <c r="C13" s="8" t="str">
        <f t="shared" si="1"/>
        <v>PRK 6 KINAWITNON,BABAK</v>
      </c>
      <c r="D13" s="15" t="s">
        <v>27</v>
      </c>
      <c r="E13" s="18" t="s">
        <v>212</v>
      </c>
      <c r="F13" s="11">
        <f>IFERROR(VLOOKUP($B13,'EOD - SEPTEMBER 3, 2026'!$B$2:$G$1004,3,FALSE()),0)</f>
        <v>2954</v>
      </c>
      <c r="G13" s="12">
        <f>IFERROR(VLOOKUP($B13,'EOD - SEPTEMBER 3, 2026'!$B:$G,6,FALSE()),0)</f>
        <v>400</v>
      </c>
      <c r="H13" s="13">
        <f t="shared" si="2"/>
        <v>369.25</v>
      </c>
      <c r="I13" s="13">
        <f t="shared" si="3"/>
        <v>2184.75</v>
      </c>
      <c r="J13" s="13">
        <f t="shared" si="4"/>
        <v>250</v>
      </c>
      <c r="N13" s="14"/>
      <c r="O13" s="14"/>
      <c r="P13" s="14"/>
      <c r="R13" s="14"/>
    </row>
    <row r="14" spans="1:18" ht="18" customHeight="1">
      <c r="A14" s="6">
        <v>12</v>
      </c>
      <c r="B14" s="7" t="str">
        <f t="shared" si="0"/>
        <v>DDN-1299</v>
      </c>
      <c r="C14" s="8" t="str">
        <f t="shared" si="1"/>
        <v>TALIPAPA,MIRANDA BABAK</v>
      </c>
      <c r="D14" s="9" t="s">
        <v>28</v>
      </c>
      <c r="E14" s="10" t="s">
        <v>175</v>
      </c>
      <c r="F14" s="11">
        <f>IFERROR(VLOOKUP($B14,'EOD - SEPTEMBER 3, 2026'!$B$2:$G$1004,3,FALSE()),0)</f>
        <v>6067</v>
      </c>
      <c r="G14" s="12">
        <f>IFERROR(VLOOKUP($B14,'EOD - SEPTEMBER 3, 2026'!$B:$G,6,FALSE()),0)</f>
        <v>1600</v>
      </c>
      <c r="H14" s="13">
        <f t="shared" si="2"/>
        <v>758.375</v>
      </c>
      <c r="I14" s="13">
        <f t="shared" si="3"/>
        <v>3708.625</v>
      </c>
      <c r="J14" s="13">
        <f t="shared" si="4"/>
        <v>310</v>
      </c>
      <c r="N14" s="14"/>
      <c r="O14" s="14"/>
      <c r="P14" s="14"/>
      <c r="R14" s="14"/>
    </row>
    <row r="15" spans="1:18" ht="18" customHeight="1">
      <c r="A15" s="6">
        <v>13</v>
      </c>
      <c r="B15" s="7" t="str">
        <f t="shared" si="0"/>
        <v>DDN-1300</v>
      </c>
      <c r="C15" s="8" t="str">
        <f t="shared" si="1"/>
        <v>PRK 9 SAN ISIDRO</v>
      </c>
      <c r="D15" s="15" t="s">
        <v>29</v>
      </c>
      <c r="E15" s="10" t="s">
        <v>176</v>
      </c>
      <c r="F15" s="11">
        <f>IFERROR(VLOOKUP($B15,'EOD - SEPTEMBER 3, 2026'!$B$2:$G$1004,3,FALSE()),0)</f>
        <v>2462</v>
      </c>
      <c r="G15" s="12">
        <f>IFERROR(VLOOKUP($B15,'EOD - SEPTEMBER 3, 2026'!$B:$G,6,FALSE()),0)</f>
        <v>800</v>
      </c>
      <c r="H15" s="13">
        <f t="shared" si="2"/>
        <v>307.75</v>
      </c>
      <c r="I15" s="13">
        <f t="shared" si="3"/>
        <v>1354.25</v>
      </c>
      <c r="J15" s="13">
        <f t="shared" si="4"/>
        <v>250</v>
      </c>
      <c r="N15" s="14"/>
      <c r="O15" s="14"/>
      <c r="P15" s="14"/>
      <c r="R15" s="14"/>
    </row>
    <row r="16" spans="1:18" ht="19.5" customHeight="1">
      <c r="A16" s="6">
        <v>14</v>
      </c>
      <c r="B16" s="7" t="str">
        <f t="shared" si="0"/>
        <v>DDN-1302</v>
      </c>
      <c r="C16" s="8" t="str">
        <f t="shared" si="1"/>
        <v>P2 LIMAO,PENAPLATA</v>
      </c>
      <c r="D16" s="9" t="s">
        <v>30</v>
      </c>
      <c r="E16" s="10" t="s">
        <v>177</v>
      </c>
      <c r="F16" s="11">
        <f>IFERROR(VLOOKUP($B16,'EOD - SEPTEMBER 3, 2026'!$B$2:$G$1004,3,FALSE()),0)</f>
        <v>8174</v>
      </c>
      <c r="G16" s="12">
        <f>IFERROR(VLOOKUP($B16,'EOD - SEPTEMBER 3, 2026'!$B:$G,6,FALSE()),0)</f>
        <v>6800</v>
      </c>
      <c r="H16" s="13">
        <f t="shared" si="2"/>
        <v>1021.75</v>
      </c>
      <c r="I16" s="13">
        <f t="shared" si="3"/>
        <v>352.25</v>
      </c>
      <c r="J16" s="13">
        <f t="shared" si="4"/>
        <v>330</v>
      </c>
      <c r="N16" s="14"/>
      <c r="O16" s="14"/>
      <c r="P16" s="14"/>
      <c r="R16" s="14"/>
    </row>
    <row r="17" spans="1:18" ht="18" customHeight="1">
      <c r="A17" s="6">
        <v>15</v>
      </c>
      <c r="B17" s="7" t="str">
        <f t="shared" si="0"/>
        <v>DDN-1303</v>
      </c>
      <c r="C17" s="8" t="str">
        <f t="shared" si="1"/>
        <v>MAMBAGO A1,PENAPLATA,IGACOS</v>
      </c>
      <c r="D17" s="17" t="s">
        <v>31</v>
      </c>
      <c r="E17" s="10" t="s">
        <v>178</v>
      </c>
      <c r="F17" s="11">
        <f>IFERROR(VLOOKUP($B17,'EOD - SEPTEMBER 3, 2026'!$B$2:$G$1004,3,FALSE()),0)</f>
        <v>3230</v>
      </c>
      <c r="G17" s="12">
        <f>IFERROR(VLOOKUP($B17,'EOD - SEPTEMBER 3, 2026'!$B:$G,6,FALSE()),0)</f>
        <v>0</v>
      </c>
      <c r="H17" s="13">
        <f t="shared" si="2"/>
        <v>403.75</v>
      </c>
      <c r="I17" s="13">
        <f t="shared" si="3"/>
        <v>2826.25</v>
      </c>
      <c r="J17" s="13">
        <f t="shared" si="4"/>
        <v>250</v>
      </c>
      <c r="N17" s="14"/>
      <c r="O17" s="14"/>
      <c r="P17" s="14"/>
      <c r="R17" s="14"/>
    </row>
    <row r="18" spans="1:18" ht="18" customHeight="1">
      <c r="A18" s="6">
        <v>16</v>
      </c>
      <c r="B18" s="7" t="str">
        <f t="shared" si="0"/>
        <v>DDN-1305</v>
      </c>
      <c r="C18" s="8" t="str">
        <f t="shared" si="1"/>
        <v>MAMBAGO A2,PENAPLATA,IGACOS</v>
      </c>
      <c r="D18" s="17" t="s">
        <v>32</v>
      </c>
      <c r="E18" s="10" t="s">
        <v>179</v>
      </c>
      <c r="F18" s="11">
        <f>IFERROR(VLOOKUP($B18,'EOD - SEPTEMBER 3, 2026'!$B$2:$G$1004,3,FALSE()),0)</f>
        <v>7317</v>
      </c>
      <c r="G18" s="12">
        <f>IFERROR(VLOOKUP($B18,'EOD - SEPTEMBER 3, 2026'!$B:$G,6,FALSE()),0)</f>
        <v>800</v>
      </c>
      <c r="H18" s="13">
        <f t="shared" si="2"/>
        <v>914.625</v>
      </c>
      <c r="I18" s="13">
        <f t="shared" si="3"/>
        <v>5602.375</v>
      </c>
      <c r="J18" s="13">
        <f t="shared" si="4"/>
        <v>320</v>
      </c>
      <c r="N18" s="14"/>
      <c r="O18" s="14"/>
      <c r="P18" s="14"/>
      <c r="R18" s="14"/>
    </row>
    <row r="19" spans="1:18" ht="18" customHeight="1">
      <c r="A19" s="6">
        <v>17</v>
      </c>
      <c r="B19" s="7" t="str">
        <f t="shared" si="0"/>
        <v>DDN-1306</v>
      </c>
      <c r="C19" s="8" t="str">
        <f t="shared" si="1"/>
        <v>PRK 1 STO.NINO,PENAPLATA</v>
      </c>
      <c r="D19" s="9" t="s">
        <v>33</v>
      </c>
      <c r="E19" s="10" t="s">
        <v>34</v>
      </c>
      <c r="F19" s="11">
        <f>IFERROR(VLOOKUP($B19,'EOD - SEPTEMBER 3, 2026'!$B$2:$G$1004,3,FALSE()),0)</f>
        <v>2795</v>
      </c>
      <c r="G19" s="12">
        <f>IFERROR(VLOOKUP($B19,'EOD - SEPTEMBER 3, 2026'!$B:$G,6,FALSE()),0)</f>
        <v>0</v>
      </c>
      <c r="H19" s="13">
        <f t="shared" si="2"/>
        <v>349.375</v>
      </c>
      <c r="I19" s="13">
        <f t="shared" si="3"/>
        <v>2445.625</v>
      </c>
      <c r="J19" s="13">
        <f t="shared" si="4"/>
        <v>250</v>
      </c>
      <c r="N19" s="14"/>
      <c r="O19" s="14"/>
      <c r="P19" s="14"/>
      <c r="R19" s="14"/>
    </row>
    <row r="20" spans="1:18" ht="18" customHeight="1">
      <c r="A20" s="6">
        <v>18</v>
      </c>
      <c r="B20" s="7" t="str">
        <f t="shared" si="0"/>
        <v>DDN-1308</v>
      </c>
      <c r="C20" s="8" t="str">
        <f t="shared" si="1"/>
        <v>PRK 6 COGON,BABAK</v>
      </c>
      <c r="D20" s="9" t="s">
        <v>35</v>
      </c>
      <c r="E20" s="10" t="s">
        <v>36</v>
      </c>
      <c r="F20" s="11">
        <f>IFERROR(VLOOKUP($B20,'EOD - SEPTEMBER 3, 2026'!$B$2:$G$1004,3,FALSE()),0)</f>
        <v>5355</v>
      </c>
      <c r="G20" s="12">
        <f>IFERROR(VLOOKUP($B20,'EOD - SEPTEMBER 3, 2026'!$B:$G,6,FALSE()),0)</f>
        <v>0</v>
      </c>
      <c r="H20" s="13">
        <f t="shared" si="2"/>
        <v>669.375</v>
      </c>
      <c r="I20" s="13">
        <f t="shared" si="3"/>
        <v>4685.625</v>
      </c>
      <c r="J20" s="13">
        <f t="shared" si="4"/>
        <v>300</v>
      </c>
      <c r="N20" s="14"/>
      <c r="O20" s="14"/>
      <c r="P20" s="14"/>
      <c r="R20" s="14"/>
    </row>
    <row r="21" spans="1:18" ht="18" customHeight="1">
      <c r="A21" s="6">
        <v>19</v>
      </c>
      <c r="B21" s="7" t="str">
        <f t="shared" si="0"/>
        <v>DDN-1588</v>
      </c>
      <c r="C21" s="8" t="str">
        <f t="shared" si="1"/>
        <v>PRK 2 STO.NINO,PENAPLATA</v>
      </c>
      <c r="D21" s="9" t="s">
        <v>37</v>
      </c>
      <c r="E21" s="10" t="s">
        <v>180</v>
      </c>
      <c r="F21" s="11">
        <f>IFERROR(VLOOKUP($B21,'EOD - SEPTEMBER 3, 2026'!$B$2:$G$1004,3,FALSE()),0)</f>
        <v>2560</v>
      </c>
      <c r="G21" s="12">
        <f>IFERROR(VLOOKUP($B21,'EOD - SEPTEMBER 3, 2026'!$B:$G,6,FALSE()),0)</f>
        <v>800</v>
      </c>
      <c r="H21" s="13">
        <f t="shared" si="2"/>
        <v>320</v>
      </c>
      <c r="I21" s="13">
        <f t="shared" si="3"/>
        <v>1440</v>
      </c>
      <c r="J21" s="13">
        <f t="shared" si="4"/>
        <v>250</v>
      </c>
      <c r="N21" s="14"/>
      <c r="O21" s="14"/>
      <c r="P21" s="14"/>
      <c r="R21" s="14"/>
    </row>
    <row r="22" spans="1:18" s="81" customFormat="1" ht="18" customHeight="1">
      <c r="A22" s="80">
        <v>20</v>
      </c>
      <c r="B22" s="20" t="str">
        <f t="shared" si="0"/>
        <v>DDN-1589</v>
      </c>
      <c r="C22" s="50" t="str">
        <f t="shared" si="1"/>
        <v>KINAWITNON,BABAK DISTRICT (TEMPORARY DEACTIVATED)</v>
      </c>
      <c r="D22" s="51" t="s">
        <v>159</v>
      </c>
      <c r="E22" s="22"/>
      <c r="F22" s="34">
        <f>IFERROR(VLOOKUP($B22,'EOD - SEPTEMBER 3, 2026'!$B$2:$G$1004,3,FALSE()),0)</f>
        <v>0</v>
      </c>
      <c r="G22" s="35">
        <f>IFERROR(VLOOKUP($B22,'EOD - SEPTEMBER 3, 2026'!$B:$G,6,FALSE()),0)</f>
        <v>0</v>
      </c>
      <c r="H22" s="36">
        <f t="shared" si="2"/>
        <v>0</v>
      </c>
      <c r="I22" s="36">
        <f t="shared" si="3"/>
        <v>0</v>
      </c>
      <c r="J22" s="36" t="str">
        <f t="shared" si="4"/>
        <v>0</v>
      </c>
      <c r="N22" s="82"/>
      <c r="O22" s="82"/>
      <c r="P22" s="82"/>
      <c r="R22" s="82"/>
    </row>
    <row r="23" spans="1:18" s="81" customFormat="1" ht="18" customHeight="1">
      <c r="A23" s="80">
        <v>21</v>
      </c>
      <c r="B23" s="20" t="str">
        <f t="shared" si="0"/>
        <v>DDN-1630</v>
      </c>
      <c r="C23" s="50" t="str">
        <f t="shared" si="1"/>
        <v>Prk 7, ANUNANG, KAPUTIAN, IGACOS (TEMPORARY DEACTIVATED)</v>
      </c>
      <c r="D23" s="21" t="s">
        <v>160</v>
      </c>
      <c r="E23" s="22"/>
      <c r="F23" s="34">
        <f>IFERROR(VLOOKUP($B23,'EOD - SEPTEMBER 3, 2026'!$B$2:$G$1004,3,FALSE()),0)</f>
        <v>0</v>
      </c>
      <c r="G23" s="35">
        <f>IFERROR(VLOOKUP($B23,'EOD - SEPTEMBER 3, 2026'!$B:$G,6,FALSE()),0)</f>
        <v>0</v>
      </c>
      <c r="H23" s="36">
        <f t="shared" si="2"/>
        <v>0</v>
      </c>
      <c r="I23" s="36">
        <f t="shared" si="3"/>
        <v>0</v>
      </c>
      <c r="J23" s="36" t="str">
        <f t="shared" si="4"/>
        <v>0</v>
      </c>
      <c r="N23" s="82"/>
      <c r="O23" s="82"/>
      <c r="P23" s="82"/>
      <c r="R23" s="82"/>
    </row>
    <row r="24" spans="1:18" s="76" customFormat="1" ht="18" customHeight="1">
      <c r="A24" s="74">
        <v>22</v>
      </c>
      <c r="B24" s="68" t="str">
        <f t="shared" si="0"/>
        <v>DDN-1631</v>
      </c>
      <c r="C24" s="69" t="str">
        <f t="shared" si="1"/>
        <v>PORUK 3, AUMBAY, SAMAL</v>
      </c>
      <c r="D24" s="85" t="s">
        <v>162</v>
      </c>
      <c r="E24" s="18" t="s">
        <v>163</v>
      </c>
      <c r="F24" s="71">
        <f>IFERROR(VLOOKUP($B24,'EOD - SEPTEMBER 3, 2026'!$B$2:$G$1004,3,FALSE()),0)</f>
        <v>2640</v>
      </c>
      <c r="G24" s="72">
        <f>IFERROR(VLOOKUP($B24,'EOD - SEPTEMBER 3, 2026'!$B:$G,6,FALSE()),0)</f>
        <v>0</v>
      </c>
      <c r="H24" s="73">
        <f t="shared" si="2"/>
        <v>330</v>
      </c>
      <c r="I24" s="73">
        <f t="shared" si="3"/>
        <v>2310</v>
      </c>
      <c r="J24" s="73">
        <f t="shared" si="4"/>
        <v>250</v>
      </c>
      <c r="N24" s="77"/>
      <c r="O24" s="77"/>
      <c r="P24" s="77"/>
      <c r="R24" s="77"/>
    </row>
    <row r="25" spans="1:18" ht="18" customHeight="1">
      <c r="A25" s="6">
        <v>23</v>
      </c>
      <c r="B25" s="7" t="str">
        <f t="shared" si="0"/>
        <v>DDN-1632</v>
      </c>
      <c r="C25" s="8" t="str">
        <f t="shared" si="1"/>
        <v>PUROK 1, TAGBAY SAMAL</v>
      </c>
      <c r="D25" s="9" t="s">
        <v>38</v>
      </c>
      <c r="E25" s="10" t="s">
        <v>214</v>
      </c>
      <c r="F25" s="11">
        <f>IFERROR(VLOOKUP($B25,'EOD - SEPTEMBER 3, 2026'!$B$2:$G$1004,3,FALSE()),0)</f>
        <v>3790</v>
      </c>
      <c r="G25" s="12">
        <f>IFERROR(VLOOKUP($B25,'EOD - SEPTEMBER 3, 2026'!$B:$G,6,FALSE()),0)</f>
        <v>2000</v>
      </c>
      <c r="H25" s="13">
        <f t="shared" si="2"/>
        <v>473.75</v>
      </c>
      <c r="I25" s="13">
        <f t="shared" si="3"/>
        <v>1316.25</v>
      </c>
      <c r="J25" s="13">
        <f t="shared" si="4"/>
        <v>250</v>
      </c>
      <c r="N25" s="14"/>
      <c r="O25" s="14"/>
      <c r="P25" s="14"/>
      <c r="R25" s="14"/>
    </row>
    <row r="26" spans="1:18" ht="18" customHeight="1">
      <c r="A26" s="6">
        <v>24</v>
      </c>
      <c r="B26" s="7" t="str">
        <f t="shared" si="0"/>
        <v>DDN-1634</v>
      </c>
      <c r="C26" s="8" t="str">
        <f t="shared" si="1"/>
        <v>TAGBITINAO, GUILON</v>
      </c>
      <c r="D26" s="19" t="s">
        <v>39</v>
      </c>
      <c r="E26" s="10" t="s">
        <v>181</v>
      </c>
      <c r="F26" s="11">
        <f>IFERROR(VLOOKUP($B26,'EOD - SEPTEMBER 3, 2026'!$B$2:$G$1004,3,FALSE()),0)</f>
        <v>5420</v>
      </c>
      <c r="G26" s="12">
        <f>IFERROR(VLOOKUP($B26,'EOD - SEPTEMBER 3, 2026'!$B:$G,6,FALSE()),0)</f>
        <v>0</v>
      </c>
      <c r="H26" s="13">
        <f t="shared" si="2"/>
        <v>677.5</v>
      </c>
      <c r="I26" s="13">
        <f t="shared" si="3"/>
        <v>4742.5</v>
      </c>
      <c r="J26" s="13">
        <f t="shared" si="4"/>
        <v>300</v>
      </c>
      <c r="N26" s="14"/>
      <c r="O26" s="14"/>
      <c r="P26" s="14"/>
      <c r="R26" s="14"/>
    </row>
    <row r="27" spans="1:18" ht="18" customHeight="1">
      <c r="A27" s="6">
        <v>25</v>
      </c>
      <c r="B27" s="7" t="str">
        <f t="shared" si="0"/>
        <v>DDN-1679</v>
      </c>
      <c r="C27" s="8" t="str">
        <f t="shared" si="1"/>
        <v>P4 CAWAG, IGACOS</v>
      </c>
      <c r="D27" s="15" t="s">
        <v>40</v>
      </c>
      <c r="E27" s="10" t="s">
        <v>182</v>
      </c>
      <c r="F27" s="11">
        <f>IFERROR(VLOOKUP($B27,'EOD - SEPTEMBER 3, 2026'!$B$2:$G$1004,3,FALSE()),0)</f>
        <v>5880</v>
      </c>
      <c r="G27" s="12">
        <f>IFERROR(VLOOKUP($B27,'EOD - SEPTEMBER 3, 2026'!$B:$G,6,FALSE()),0)</f>
        <v>0</v>
      </c>
      <c r="H27" s="13">
        <f t="shared" si="2"/>
        <v>735</v>
      </c>
      <c r="I27" s="13">
        <f t="shared" si="3"/>
        <v>5145</v>
      </c>
      <c r="J27" s="13">
        <f t="shared" si="4"/>
        <v>300</v>
      </c>
      <c r="N27" s="14"/>
      <c r="O27" s="14"/>
      <c r="P27" s="14"/>
      <c r="R27" s="14"/>
    </row>
    <row r="28" spans="1:18" ht="18" customHeight="1">
      <c r="A28" s="6">
        <v>26</v>
      </c>
      <c r="B28" s="7" t="str">
        <f t="shared" si="0"/>
        <v>DDN-1714</v>
      </c>
      <c r="C28" s="8" t="str">
        <f t="shared" si="1"/>
        <v>PUROK 1, CAWAG</v>
      </c>
      <c r="D28" s="15" t="s">
        <v>41</v>
      </c>
      <c r="E28" s="10" t="s">
        <v>183</v>
      </c>
      <c r="F28" s="11">
        <f>IFERROR(VLOOKUP($B28,'EOD - SEPTEMBER 3, 2026'!$B$2:$G$1004,3,FALSE()),0)</f>
        <v>3765</v>
      </c>
      <c r="G28" s="12">
        <f>IFERROR(VLOOKUP($B28,'EOD - SEPTEMBER 3, 2026'!$B:$G,6,FALSE()),0)</f>
        <v>2400</v>
      </c>
      <c r="H28" s="13">
        <f t="shared" si="2"/>
        <v>470.625</v>
      </c>
      <c r="I28" s="13">
        <f t="shared" si="3"/>
        <v>894.375</v>
      </c>
      <c r="J28" s="13">
        <f t="shared" si="4"/>
        <v>250</v>
      </c>
      <c r="N28" s="14"/>
      <c r="O28" s="14"/>
      <c r="P28" s="14"/>
      <c r="R28" s="14"/>
    </row>
    <row r="29" spans="1:18" ht="18" customHeight="1">
      <c r="A29" s="6">
        <v>27</v>
      </c>
      <c r="B29" s="7" t="str">
        <f t="shared" si="0"/>
        <v>DDN-1737</v>
      </c>
      <c r="C29" s="8" t="str">
        <f t="shared" si="1"/>
        <v>PUROK 3B PARAISO CAWAG</v>
      </c>
      <c r="D29" s="15" t="s">
        <v>42</v>
      </c>
      <c r="E29" s="10" t="s">
        <v>43</v>
      </c>
      <c r="F29" s="11">
        <f>IFERROR(VLOOKUP($B29,'EOD - SEPTEMBER 3, 2026'!$B$2:$G$1004,3,FALSE()),0)</f>
        <v>2660</v>
      </c>
      <c r="G29" s="12">
        <f>IFERROR(VLOOKUP($B29,'EOD - SEPTEMBER 3, 2026'!$B:$G,6,FALSE()),0)</f>
        <v>1200</v>
      </c>
      <c r="H29" s="13">
        <f t="shared" si="2"/>
        <v>332.5</v>
      </c>
      <c r="I29" s="13">
        <f t="shared" si="3"/>
        <v>1127.5</v>
      </c>
      <c r="J29" s="13">
        <f t="shared" si="4"/>
        <v>250</v>
      </c>
      <c r="N29" s="14"/>
      <c r="O29" s="14"/>
      <c r="P29" s="14"/>
      <c r="R29" s="14"/>
    </row>
    <row r="30" spans="1:18" ht="18" customHeight="1">
      <c r="A30" s="6">
        <v>28</v>
      </c>
      <c r="B30" s="7" t="s">
        <v>44</v>
      </c>
      <c r="C30" s="92" t="s">
        <v>45</v>
      </c>
      <c r="D30" s="15"/>
      <c r="E30" s="10" t="s">
        <v>184</v>
      </c>
      <c r="F30" s="11">
        <f>IFERROR(VLOOKUP($B30,'EOD - SEPTEMBER 3, 2026'!$B$2:$G$1004,3,FALSE()),0)</f>
        <v>4050</v>
      </c>
      <c r="G30" s="12">
        <f>IFERROR(VLOOKUP($B30,'EOD - SEPTEMBER 3, 2026'!$B:$G,6,FALSE()),0)</f>
        <v>1600</v>
      </c>
      <c r="H30" s="13">
        <f t="shared" si="2"/>
        <v>506.25</v>
      </c>
      <c r="I30" s="13">
        <f t="shared" si="3"/>
        <v>1943.75</v>
      </c>
      <c r="J30" s="13">
        <f t="shared" si="4"/>
        <v>250</v>
      </c>
      <c r="N30" s="14"/>
      <c r="O30" s="14"/>
      <c r="P30" s="14"/>
      <c r="R30" s="14"/>
    </row>
    <row r="31" spans="1:18" ht="18" customHeight="1">
      <c r="A31" s="6">
        <v>29</v>
      </c>
      <c r="B31" s="7" t="s">
        <v>46</v>
      </c>
      <c r="C31" s="93" t="s">
        <v>47</v>
      </c>
      <c r="D31" s="15"/>
      <c r="E31" s="10" t="s">
        <v>209</v>
      </c>
      <c r="F31" s="11">
        <f>IFERROR(VLOOKUP($B31,'EOD - SEPTEMBER 3, 2026'!$B$2:$G$1004,3,FALSE()),0)</f>
        <v>1640</v>
      </c>
      <c r="G31" s="12">
        <f>IFERROR(VLOOKUP($B31,'EOD - SEPTEMBER 3, 2026'!$B:$G,6,FALSE()),0)</f>
        <v>800</v>
      </c>
      <c r="H31" s="13">
        <f t="shared" si="2"/>
        <v>205</v>
      </c>
      <c r="I31" s="13">
        <f t="shared" si="3"/>
        <v>635</v>
      </c>
      <c r="J31" s="13">
        <f t="shared" si="4"/>
        <v>250</v>
      </c>
      <c r="N31" s="14"/>
      <c r="O31" s="14"/>
      <c r="P31" s="14"/>
      <c r="R31" s="14"/>
    </row>
    <row r="32" spans="1:18" ht="18" customHeight="1">
      <c r="A32" s="6">
        <v>30</v>
      </c>
      <c r="B32" s="20" t="s">
        <v>48</v>
      </c>
      <c r="C32" s="33" t="s">
        <v>49</v>
      </c>
      <c r="D32" s="21"/>
      <c r="E32" s="22"/>
      <c r="F32" s="11">
        <f>IFERROR(VLOOKUP($B32,'EOD - SEPTEMBER 3, 2026'!$B$2:$G$1004,3,FALSE()),0)</f>
        <v>0</v>
      </c>
      <c r="G32" s="12">
        <f>IFERROR(VLOOKUP($B32,'EOD - SEPTEMBER 3, 2026'!$B:$G,6,FALSE()),0)</f>
        <v>0</v>
      </c>
      <c r="H32" s="13">
        <f t="shared" si="2"/>
        <v>0</v>
      </c>
      <c r="I32" s="13">
        <f t="shared" si="3"/>
        <v>0</v>
      </c>
      <c r="J32" s="13" t="str">
        <f t="shared" si="4"/>
        <v>0</v>
      </c>
      <c r="N32" s="14"/>
      <c r="O32" s="14"/>
      <c r="P32" s="14"/>
      <c r="R32" s="14"/>
    </row>
    <row r="33" spans="1:18" s="76" customFormat="1" ht="18" customHeight="1">
      <c r="A33" s="74">
        <v>31</v>
      </c>
      <c r="B33" s="68" t="s">
        <v>50</v>
      </c>
      <c r="C33" s="75" t="s">
        <v>167</v>
      </c>
      <c r="D33" s="70"/>
      <c r="E33" s="18" t="s">
        <v>168</v>
      </c>
      <c r="F33" s="71">
        <f>IFERROR(VLOOKUP($B33,'EOD - SEPTEMBER 3, 2026'!$B$2:$G$1004,3,FALSE()),0)</f>
        <v>6189</v>
      </c>
      <c r="G33" s="72">
        <f>IFERROR(VLOOKUP($B33,'EOD - SEPTEMBER 3, 2026'!$B:$G,6,FALSE()),0)</f>
        <v>4400</v>
      </c>
      <c r="H33" s="73">
        <f t="shared" si="2"/>
        <v>773.625</v>
      </c>
      <c r="I33" s="73">
        <f t="shared" si="3"/>
        <v>1015.375</v>
      </c>
      <c r="J33" s="73">
        <f t="shared" si="4"/>
        <v>310</v>
      </c>
      <c r="N33" s="77"/>
      <c r="O33" s="77"/>
      <c r="P33" s="77"/>
      <c r="R33" s="77"/>
    </row>
    <row r="34" spans="1:18" s="31" customFormat="1" ht="18" customHeight="1">
      <c r="A34" s="23">
        <v>32</v>
      </c>
      <c r="B34" s="24" t="s">
        <v>51</v>
      </c>
      <c r="C34" s="25" t="s">
        <v>52</v>
      </c>
      <c r="D34" s="26"/>
      <c r="E34" s="27" t="s">
        <v>154</v>
      </c>
      <c r="F34" s="28">
        <f>IFERROR(VLOOKUP($B34,'EOD - SEPTEMBER 3, 2026'!$B$2:$G$1004,3,FALSE()),0)</f>
        <v>3794</v>
      </c>
      <c r="G34" s="29">
        <f>IFERROR(VLOOKUP($B34,'EOD - SEPTEMBER 3, 2026'!$B:$G,6,FALSE()),0)</f>
        <v>2400</v>
      </c>
      <c r="H34" s="30">
        <f t="shared" si="2"/>
        <v>474.25</v>
      </c>
      <c r="I34" s="30">
        <f t="shared" si="3"/>
        <v>919.75</v>
      </c>
      <c r="J34" s="30">
        <f t="shared" si="4"/>
        <v>250</v>
      </c>
      <c r="N34" s="32"/>
      <c r="O34" s="32"/>
      <c r="P34" s="32"/>
      <c r="R34" s="32"/>
    </row>
    <row r="35" spans="1:18" ht="18" customHeight="1">
      <c r="A35" s="6">
        <v>33</v>
      </c>
      <c r="B35" s="20" t="s">
        <v>53</v>
      </c>
      <c r="C35" s="33" t="s">
        <v>54</v>
      </c>
      <c r="D35" s="21"/>
      <c r="E35" s="22"/>
      <c r="F35" s="34">
        <f>IFERROR(VLOOKUP($B35,'EOD - SEPTEMBER 3, 2026'!$B$2:$G$1004,3,FALSE()),0)</f>
        <v>0</v>
      </c>
      <c r="G35" s="35">
        <f>IFERROR(VLOOKUP($B35,'EOD - SEPTEMBER 3, 2026'!$B:$G,6,FALSE()),0)</f>
        <v>0</v>
      </c>
      <c r="H35" s="36">
        <f t="shared" si="2"/>
        <v>0</v>
      </c>
      <c r="I35" s="36">
        <f t="shared" si="3"/>
        <v>0</v>
      </c>
      <c r="J35" s="36" t="str">
        <f t="shared" si="4"/>
        <v>0</v>
      </c>
      <c r="N35" s="14"/>
      <c r="O35" s="14"/>
      <c r="P35" s="14"/>
      <c r="R35" s="14"/>
    </row>
    <row r="36" spans="1:18" s="76" customFormat="1" ht="18" customHeight="1">
      <c r="A36" s="74">
        <v>34</v>
      </c>
      <c r="B36" s="68" t="s">
        <v>55</v>
      </c>
      <c r="C36" s="75" t="s">
        <v>56</v>
      </c>
      <c r="D36" s="70"/>
      <c r="E36" s="18" t="s">
        <v>211</v>
      </c>
      <c r="F36" s="71">
        <f>IFERROR(VLOOKUP($B36,'EOD - SEPTEMBER 3, 2026'!$B$2:$G$1004,3,FALSE()),0)</f>
        <v>3075</v>
      </c>
      <c r="G36" s="72">
        <f>IFERROR(VLOOKUP($B36,'EOD - SEPTEMBER 3, 2026'!$B:$G,6,FALSE()),0)</f>
        <v>0</v>
      </c>
      <c r="H36" s="73">
        <f t="shared" si="2"/>
        <v>384.375</v>
      </c>
      <c r="I36" s="73">
        <f t="shared" si="3"/>
        <v>2690.625</v>
      </c>
      <c r="J36" s="73">
        <f t="shared" si="4"/>
        <v>250</v>
      </c>
      <c r="N36" s="77"/>
      <c r="O36" s="77"/>
      <c r="P36" s="77"/>
      <c r="R36" s="77"/>
    </row>
    <row r="37" spans="1:18" ht="18" customHeight="1">
      <c r="A37" s="6">
        <v>35</v>
      </c>
      <c r="B37" s="20" t="s">
        <v>57</v>
      </c>
      <c r="C37" s="33" t="s">
        <v>58</v>
      </c>
      <c r="D37" s="21"/>
      <c r="E37" s="22"/>
      <c r="F37" s="34">
        <f>IFERROR(VLOOKUP($B37,'EOD - SEPTEMBER 3, 2026'!$B$2:$G$1004,3,FALSE()),0)</f>
        <v>0</v>
      </c>
      <c r="G37" s="35">
        <f>IFERROR(VLOOKUP($B37,'EOD - SEPTEMBER 3, 2026'!$B:$G,6,FALSE()),0)</f>
        <v>0</v>
      </c>
      <c r="H37" s="36">
        <f t="shared" si="2"/>
        <v>0</v>
      </c>
      <c r="I37" s="36">
        <f t="shared" si="3"/>
        <v>0</v>
      </c>
      <c r="J37" s="36" t="str">
        <f t="shared" si="4"/>
        <v>0</v>
      </c>
      <c r="N37" s="14"/>
      <c r="O37" s="14"/>
      <c r="P37" s="14"/>
      <c r="R37" s="14"/>
    </row>
    <row r="38" spans="1:18" s="31" customFormat="1" ht="18" customHeight="1">
      <c r="A38" s="23">
        <v>36</v>
      </c>
      <c r="B38" s="24" t="s">
        <v>59</v>
      </c>
      <c r="C38" s="25" t="s">
        <v>208</v>
      </c>
      <c r="D38" s="26"/>
      <c r="E38" s="27" t="s">
        <v>210</v>
      </c>
      <c r="F38" s="28">
        <f>IFERROR(VLOOKUP($B38,'EOD - SEPTEMBER 3, 2026'!$B$2:$G$1004,3,FALSE()),0)</f>
        <v>0</v>
      </c>
      <c r="G38" s="29">
        <f>IFERROR(VLOOKUP($B38,'EOD - SEPTEMBER 3, 2026'!$B:$G,6,FALSE()),0)</f>
        <v>0</v>
      </c>
      <c r="H38" s="30">
        <f t="shared" si="2"/>
        <v>0</v>
      </c>
      <c r="I38" s="30">
        <f t="shared" si="3"/>
        <v>0</v>
      </c>
      <c r="J38" s="36"/>
      <c r="N38" s="32"/>
      <c r="O38" s="32"/>
      <c r="P38" s="32"/>
      <c r="R38" s="32"/>
    </row>
    <row r="39" spans="1:18" s="76" customFormat="1" ht="18" customHeight="1">
      <c r="A39" s="74">
        <v>37</v>
      </c>
      <c r="B39" s="68" t="s">
        <v>60</v>
      </c>
      <c r="C39" s="75" t="s">
        <v>61</v>
      </c>
      <c r="D39" s="70"/>
      <c r="E39" s="18" t="s">
        <v>62</v>
      </c>
      <c r="F39" s="71">
        <f>IFERROR(VLOOKUP($B39,'EOD - SEPTEMBER 3, 2026'!$B$2:$G$1004,3,FALSE()),0)</f>
        <v>5669</v>
      </c>
      <c r="G39" s="72">
        <f>IFERROR(VLOOKUP($B39,'EOD - SEPTEMBER 3, 2026'!$B:$G,6,FALSE()),0)</f>
        <v>0</v>
      </c>
      <c r="H39" s="73">
        <f t="shared" si="2"/>
        <v>708.625</v>
      </c>
      <c r="I39" s="73">
        <f t="shared" si="3"/>
        <v>4960.375</v>
      </c>
      <c r="J39" s="73">
        <f t="shared" si="4"/>
        <v>300</v>
      </c>
      <c r="N39" s="77"/>
      <c r="O39" s="77"/>
      <c r="P39" s="77"/>
      <c r="R39" s="77"/>
    </row>
    <row r="40" spans="1:18" s="31" customFormat="1" ht="18" customHeight="1">
      <c r="A40" s="23">
        <v>38</v>
      </c>
      <c r="B40" s="24" t="s">
        <v>63</v>
      </c>
      <c r="C40" s="25" t="s">
        <v>64</v>
      </c>
      <c r="D40" s="26"/>
      <c r="E40" s="27" t="s">
        <v>169</v>
      </c>
      <c r="F40" s="28">
        <f>IFERROR(VLOOKUP($B40,'EOD - SEPTEMBER 3, 2026'!$B$2:$G$1004,3,FALSE()),0)</f>
        <v>1764</v>
      </c>
      <c r="G40" s="29">
        <f>IFERROR(VLOOKUP($B40,'EOD - SEPTEMBER 3, 2026'!$B:$G,6,FALSE()),0)</f>
        <v>0</v>
      </c>
      <c r="H40" s="30">
        <f t="shared" si="2"/>
        <v>220.5</v>
      </c>
      <c r="I40" s="30">
        <f t="shared" si="3"/>
        <v>1543.5</v>
      </c>
      <c r="J40" s="30">
        <f t="shared" si="4"/>
        <v>250</v>
      </c>
      <c r="N40" s="32"/>
      <c r="O40" s="32"/>
      <c r="P40" s="32"/>
      <c r="R40" s="32"/>
    </row>
    <row r="41" spans="1:18" ht="18" customHeight="1">
      <c r="A41" s="6"/>
      <c r="B41" s="6" t="s">
        <v>65</v>
      </c>
      <c r="C41" s="8" t="s">
        <v>65</v>
      </c>
      <c r="D41" s="37" t="s">
        <v>66</v>
      </c>
      <c r="E41" s="10" t="s">
        <v>67</v>
      </c>
      <c r="F41" s="11">
        <f>IFERROR(VLOOKUP($B41,'EOD - SEPTEMBER 3, 2026'!$B$2:$G$1004,3,FALSE()),0)</f>
        <v>0</v>
      </c>
      <c r="G41" s="12">
        <f>IFERROR(VLOOKUP($B41,'EOD - SEPTEMBER 3, 2026'!$B:$G,6,FALSE()),0)</f>
        <v>0</v>
      </c>
      <c r="H41" s="13">
        <f t="shared" si="2"/>
        <v>0</v>
      </c>
      <c r="I41" s="36">
        <f t="shared" si="3"/>
        <v>0</v>
      </c>
      <c r="J41" s="13">
        <v>500</v>
      </c>
      <c r="N41" s="14"/>
      <c r="O41" s="14"/>
      <c r="P41" s="14"/>
      <c r="R41" s="14"/>
    </row>
    <row r="42" spans="1:18" ht="18" customHeight="1">
      <c r="A42" s="6"/>
      <c r="B42" s="6"/>
      <c r="C42" s="8"/>
      <c r="D42" s="37" t="s">
        <v>66</v>
      </c>
      <c r="E42" s="10" t="s">
        <v>68</v>
      </c>
      <c r="F42" s="11">
        <f>IFERROR(VLOOKUP($B42,'EOD - SEPTEMBER 3, 2026'!$B$2:$G$1004,3,FALSE()),0)</f>
        <v>0</v>
      </c>
      <c r="G42" s="12">
        <f>IFERROR(VLOOKUP($B42,'EOD - SEPTEMBER 3, 2026'!$B:$G,6,FALSE()),0)</f>
        <v>0</v>
      </c>
      <c r="H42" s="13">
        <f t="shared" si="2"/>
        <v>0</v>
      </c>
      <c r="I42" s="36">
        <f t="shared" si="3"/>
        <v>0</v>
      </c>
      <c r="J42" s="13">
        <v>500</v>
      </c>
      <c r="N42" s="14"/>
      <c r="O42" s="14"/>
      <c r="P42" s="14"/>
      <c r="R42" s="14"/>
    </row>
    <row r="43" spans="1:18" ht="20.25" customHeight="1">
      <c r="A43" s="6"/>
      <c r="B43" s="6"/>
      <c r="C43" s="37" t="s">
        <v>69</v>
      </c>
      <c r="D43" s="37" t="s">
        <v>69</v>
      </c>
      <c r="E43" s="15"/>
      <c r="F43" s="38">
        <f>SUM(F3:F42)</f>
        <v>143220</v>
      </c>
      <c r="G43" s="38">
        <f>SUM(G3:G41)</f>
        <v>44000</v>
      </c>
      <c r="H43" s="38">
        <f>SUM(H3:H41)</f>
        <v>17902.5</v>
      </c>
      <c r="I43" s="38">
        <f>SUM(I3:I41)</f>
        <v>81317.5</v>
      </c>
      <c r="J43" s="38">
        <f>SUM(J3:J42)</f>
        <v>9520</v>
      </c>
      <c r="N43" s="14"/>
      <c r="O43" s="14"/>
      <c r="P43" s="14"/>
      <c r="R43" s="14"/>
    </row>
    <row r="44" spans="1:18" ht="21" customHeight="1">
      <c r="A44" s="6"/>
      <c r="B44" s="6"/>
      <c r="C44" s="8"/>
      <c r="D44" s="15"/>
      <c r="E44" s="15"/>
      <c r="F44" s="15"/>
      <c r="G44" s="15"/>
      <c r="H44" s="39" t="s">
        <v>9</v>
      </c>
      <c r="I44" s="40">
        <f>H43</f>
        <v>17902.5</v>
      </c>
      <c r="J44" s="15"/>
      <c r="N44" s="14"/>
      <c r="O44" s="14"/>
      <c r="P44" s="14"/>
      <c r="R44" s="14"/>
    </row>
    <row r="45" spans="1:18" ht="19.5" customHeight="1">
      <c r="A45" s="6"/>
      <c r="B45" s="6"/>
      <c r="C45" s="6"/>
      <c r="D45" s="15"/>
      <c r="E45" s="15"/>
      <c r="F45" s="15"/>
      <c r="G45" s="15"/>
      <c r="H45" s="41" t="s">
        <v>70</v>
      </c>
      <c r="I45" s="38">
        <f>SUM(I43:I44)</f>
        <v>99220</v>
      </c>
      <c r="J45" s="15"/>
      <c r="N45" s="14"/>
      <c r="O45" s="14"/>
      <c r="P45" s="14"/>
      <c r="R45" s="14"/>
    </row>
    <row r="46" spans="1:18" ht="14.25" customHeight="1">
      <c r="D46" s="42"/>
      <c r="N46" s="14"/>
      <c r="O46" s="14"/>
      <c r="P46" s="14"/>
      <c r="R46" s="14"/>
    </row>
    <row r="47" spans="1:18" ht="1.5" customHeight="1">
      <c r="N47" s="14"/>
      <c r="O47" s="14"/>
      <c r="P47" s="14"/>
      <c r="R47" s="14"/>
    </row>
    <row r="48" spans="1:18" ht="18" hidden="1" customHeight="1">
      <c r="J48" s="14">
        <v>250</v>
      </c>
      <c r="N48" s="14"/>
      <c r="O48" s="14"/>
      <c r="P48" s="14"/>
      <c r="R48" s="14"/>
    </row>
    <row r="49" spans="8:18" ht="18" hidden="1" customHeight="1">
      <c r="H49" s="2">
        <v>5000</v>
      </c>
      <c r="I49" s="2">
        <v>6000</v>
      </c>
      <c r="J49" s="14">
        <v>300</v>
      </c>
      <c r="N49" s="14"/>
      <c r="O49" s="14"/>
      <c r="P49" s="14"/>
      <c r="R49" s="14"/>
    </row>
    <row r="50" spans="8:18" ht="18" hidden="1" customHeight="1">
      <c r="H50" s="2">
        <f t="shared" ref="H50:H81" si="5">H49+1000</f>
        <v>6000</v>
      </c>
      <c r="I50" s="2">
        <f t="shared" ref="I50:I81" si="6">I49+1000</f>
        <v>7000</v>
      </c>
      <c r="J50" s="14">
        <f t="shared" ref="J50:J81" si="7">J49+10</f>
        <v>310</v>
      </c>
      <c r="N50" s="14"/>
      <c r="O50" s="14"/>
      <c r="P50" s="14"/>
      <c r="R50" s="14"/>
    </row>
    <row r="51" spans="8:18" ht="18" hidden="1" customHeight="1">
      <c r="H51" s="2">
        <f t="shared" si="5"/>
        <v>7000</v>
      </c>
      <c r="I51" s="2">
        <f t="shared" si="6"/>
        <v>8000</v>
      </c>
      <c r="J51" s="14">
        <f t="shared" si="7"/>
        <v>320</v>
      </c>
      <c r="N51" s="14"/>
      <c r="O51" s="14"/>
      <c r="P51" s="14"/>
      <c r="R51" s="14"/>
    </row>
    <row r="52" spans="8:18" ht="18" hidden="1" customHeight="1">
      <c r="H52" s="2">
        <f t="shared" si="5"/>
        <v>8000</v>
      </c>
      <c r="I52" s="2">
        <f t="shared" si="6"/>
        <v>9000</v>
      </c>
      <c r="J52" s="14">
        <f t="shared" si="7"/>
        <v>330</v>
      </c>
      <c r="P52" s="14"/>
    </row>
    <row r="53" spans="8:18" ht="18" hidden="1" customHeight="1">
      <c r="H53" s="2">
        <f t="shared" si="5"/>
        <v>9000</v>
      </c>
      <c r="I53" s="2">
        <f t="shared" si="6"/>
        <v>10000</v>
      </c>
      <c r="J53" s="14">
        <f t="shared" si="7"/>
        <v>340</v>
      </c>
      <c r="P53" s="14"/>
    </row>
    <row r="54" spans="8:18" ht="18" hidden="1" customHeight="1">
      <c r="H54" s="2">
        <f t="shared" si="5"/>
        <v>10000</v>
      </c>
      <c r="I54" s="2">
        <f t="shared" si="6"/>
        <v>11000</v>
      </c>
      <c r="J54" s="14">
        <f t="shared" si="7"/>
        <v>350</v>
      </c>
    </row>
    <row r="55" spans="8:18" ht="18" hidden="1" customHeight="1">
      <c r="H55" s="2">
        <f t="shared" si="5"/>
        <v>11000</v>
      </c>
      <c r="I55" s="2">
        <f t="shared" si="6"/>
        <v>12000</v>
      </c>
      <c r="J55" s="14">
        <f t="shared" si="7"/>
        <v>360</v>
      </c>
    </row>
    <row r="56" spans="8:18" ht="18" hidden="1" customHeight="1">
      <c r="H56" s="2">
        <f t="shared" si="5"/>
        <v>12000</v>
      </c>
      <c r="I56" s="2">
        <f t="shared" si="6"/>
        <v>13000</v>
      </c>
      <c r="J56" s="14">
        <f t="shared" si="7"/>
        <v>370</v>
      </c>
    </row>
    <row r="57" spans="8:18" ht="18" hidden="1" customHeight="1">
      <c r="H57" s="2">
        <f t="shared" si="5"/>
        <v>13000</v>
      </c>
      <c r="I57" s="2">
        <f t="shared" si="6"/>
        <v>14000</v>
      </c>
      <c r="J57" s="14">
        <f t="shared" si="7"/>
        <v>380</v>
      </c>
    </row>
    <row r="58" spans="8:18" ht="18" hidden="1" customHeight="1">
      <c r="H58" s="2">
        <f t="shared" si="5"/>
        <v>14000</v>
      </c>
      <c r="I58" s="2">
        <f t="shared" si="6"/>
        <v>15000</v>
      </c>
      <c r="J58" s="14">
        <f t="shared" si="7"/>
        <v>390</v>
      </c>
    </row>
    <row r="59" spans="8:18" ht="18" hidden="1" customHeight="1">
      <c r="H59" s="2">
        <f t="shared" si="5"/>
        <v>15000</v>
      </c>
      <c r="I59" s="2">
        <f t="shared" si="6"/>
        <v>16000</v>
      </c>
      <c r="J59" s="14">
        <f t="shared" si="7"/>
        <v>400</v>
      </c>
    </row>
    <row r="60" spans="8:18" ht="18" hidden="1" customHeight="1">
      <c r="H60" s="2">
        <f t="shared" si="5"/>
        <v>16000</v>
      </c>
      <c r="I60" s="2">
        <f t="shared" si="6"/>
        <v>17000</v>
      </c>
      <c r="J60" s="14">
        <f t="shared" si="7"/>
        <v>410</v>
      </c>
    </row>
    <row r="61" spans="8:18" ht="18" hidden="1" customHeight="1">
      <c r="H61" s="2">
        <f t="shared" si="5"/>
        <v>17000</v>
      </c>
      <c r="I61" s="2">
        <f t="shared" si="6"/>
        <v>18000</v>
      </c>
      <c r="J61" s="14">
        <f t="shared" si="7"/>
        <v>420</v>
      </c>
    </row>
    <row r="62" spans="8:18" ht="18" hidden="1" customHeight="1">
      <c r="H62" s="2">
        <f t="shared" si="5"/>
        <v>18000</v>
      </c>
      <c r="I62" s="2">
        <f t="shared" si="6"/>
        <v>19000</v>
      </c>
      <c r="J62" s="14">
        <f t="shared" si="7"/>
        <v>430</v>
      </c>
    </row>
    <row r="63" spans="8:18" ht="18" hidden="1" customHeight="1">
      <c r="H63" s="2">
        <f t="shared" si="5"/>
        <v>19000</v>
      </c>
      <c r="I63" s="2">
        <f t="shared" si="6"/>
        <v>20000</v>
      </c>
      <c r="J63" s="14">
        <f t="shared" si="7"/>
        <v>440</v>
      </c>
    </row>
    <row r="64" spans="8:18" ht="18" hidden="1" customHeight="1">
      <c r="H64" s="2">
        <f t="shared" si="5"/>
        <v>20000</v>
      </c>
      <c r="I64" s="2">
        <f t="shared" si="6"/>
        <v>21000</v>
      </c>
      <c r="J64" s="14">
        <f t="shared" si="7"/>
        <v>450</v>
      </c>
    </row>
    <row r="65" spans="8:10" ht="14.25" hidden="1" customHeight="1">
      <c r="H65" s="2">
        <f t="shared" si="5"/>
        <v>21000</v>
      </c>
      <c r="I65" s="2">
        <f t="shared" si="6"/>
        <v>22000</v>
      </c>
      <c r="J65" s="14">
        <f t="shared" si="7"/>
        <v>460</v>
      </c>
    </row>
    <row r="66" spans="8:10" ht="14.25" hidden="1" customHeight="1">
      <c r="H66" s="2">
        <f t="shared" si="5"/>
        <v>22000</v>
      </c>
      <c r="I66" s="2">
        <f t="shared" si="6"/>
        <v>23000</v>
      </c>
      <c r="J66" s="14">
        <f t="shared" si="7"/>
        <v>470</v>
      </c>
    </row>
    <row r="67" spans="8:10" ht="14.25" hidden="1" customHeight="1">
      <c r="H67" s="2">
        <f t="shared" si="5"/>
        <v>23000</v>
      </c>
      <c r="I67" s="2">
        <f t="shared" si="6"/>
        <v>24000</v>
      </c>
      <c r="J67" s="14">
        <f t="shared" si="7"/>
        <v>480</v>
      </c>
    </row>
    <row r="68" spans="8:10" ht="14.25" hidden="1" customHeight="1">
      <c r="H68" s="2">
        <f t="shared" si="5"/>
        <v>24000</v>
      </c>
      <c r="I68" s="2">
        <f t="shared" si="6"/>
        <v>25000</v>
      </c>
      <c r="J68" s="14">
        <f t="shared" si="7"/>
        <v>490</v>
      </c>
    </row>
    <row r="69" spans="8:10" ht="14.25" hidden="1" customHeight="1">
      <c r="H69" s="2">
        <f t="shared" si="5"/>
        <v>25000</v>
      </c>
      <c r="I69" s="2">
        <f t="shared" si="6"/>
        <v>26000</v>
      </c>
      <c r="J69" s="14">
        <f t="shared" si="7"/>
        <v>500</v>
      </c>
    </row>
    <row r="70" spans="8:10" ht="14.25" hidden="1" customHeight="1">
      <c r="H70" s="2">
        <f t="shared" si="5"/>
        <v>26000</v>
      </c>
      <c r="I70" s="2">
        <f t="shared" si="6"/>
        <v>27000</v>
      </c>
      <c r="J70" s="14">
        <f t="shared" si="7"/>
        <v>510</v>
      </c>
    </row>
    <row r="71" spans="8:10" ht="14.25" hidden="1" customHeight="1">
      <c r="H71" s="2">
        <f t="shared" si="5"/>
        <v>27000</v>
      </c>
      <c r="I71" s="2">
        <f t="shared" si="6"/>
        <v>28000</v>
      </c>
      <c r="J71" s="14">
        <f t="shared" si="7"/>
        <v>520</v>
      </c>
    </row>
    <row r="72" spans="8:10" ht="14.25" hidden="1" customHeight="1">
      <c r="H72" s="2">
        <f t="shared" si="5"/>
        <v>28000</v>
      </c>
      <c r="I72" s="2">
        <f t="shared" si="6"/>
        <v>29000</v>
      </c>
      <c r="J72" s="14">
        <f t="shared" si="7"/>
        <v>530</v>
      </c>
    </row>
    <row r="73" spans="8:10" ht="14.25" hidden="1" customHeight="1">
      <c r="H73" s="2">
        <f t="shared" si="5"/>
        <v>29000</v>
      </c>
      <c r="I73" s="2">
        <f t="shared" si="6"/>
        <v>30000</v>
      </c>
      <c r="J73" s="14">
        <f t="shared" si="7"/>
        <v>540</v>
      </c>
    </row>
    <row r="74" spans="8:10" ht="14.25" hidden="1" customHeight="1">
      <c r="H74" s="2">
        <f t="shared" si="5"/>
        <v>30000</v>
      </c>
      <c r="I74" s="2">
        <f t="shared" si="6"/>
        <v>31000</v>
      </c>
      <c r="J74" s="14">
        <f t="shared" si="7"/>
        <v>550</v>
      </c>
    </row>
    <row r="75" spans="8:10" ht="14.25" hidden="1" customHeight="1">
      <c r="H75" s="2">
        <f t="shared" si="5"/>
        <v>31000</v>
      </c>
      <c r="I75" s="2">
        <f t="shared" si="6"/>
        <v>32000</v>
      </c>
      <c r="J75" s="14">
        <f t="shared" si="7"/>
        <v>560</v>
      </c>
    </row>
    <row r="76" spans="8:10" ht="14.25" hidden="1" customHeight="1">
      <c r="H76" s="2">
        <f t="shared" si="5"/>
        <v>32000</v>
      </c>
      <c r="I76" s="2">
        <f t="shared" si="6"/>
        <v>33000</v>
      </c>
      <c r="J76" s="14">
        <f t="shared" si="7"/>
        <v>570</v>
      </c>
    </row>
    <row r="77" spans="8:10" ht="14.25" hidden="1" customHeight="1">
      <c r="H77" s="2">
        <f t="shared" si="5"/>
        <v>33000</v>
      </c>
      <c r="I77" s="2">
        <f t="shared" si="6"/>
        <v>34000</v>
      </c>
      <c r="J77" s="14">
        <f t="shared" si="7"/>
        <v>580</v>
      </c>
    </row>
    <row r="78" spans="8:10" ht="14.25" hidden="1" customHeight="1">
      <c r="H78" s="2">
        <f t="shared" si="5"/>
        <v>34000</v>
      </c>
      <c r="I78" s="2">
        <f t="shared" si="6"/>
        <v>35000</v>
      </c>
      <c r="J78" s="14">
        <f t="shared" si="7"/>
        <v>590</v>
      </c>
    </row>
    <row r="79" spans="8:10" ht="14.25" hidden="1" customHeight="1">
      <c r="H79" s="2">
        <f t="shared" si="5"/>
        <v>35000</v>
      </c>
      <c r="I79" s="2">
        <f t="shared" si="6"/>
        <v>36000</v>
      </c>
      <c r="J79" s="14">
        <f t="shared" si="7"/>
        <v>600</v>
      </c>
    </row>
    <row r="80" spans="8:10" ht="14.25" hidden="1" customHeight="1">
      <c r="H80" s="2">
        <f t="shared" si="5"/>
        <v>36000</v>
      </c>
      <c r="I80" s="2">
        <f t="shared" si="6"/>
        <v>37000</v>
      </c>
      <c r="J80" s="14">
        <f t="shared" si="7"/>
        <v>610</v>
      </c>
    </row>
    <row r="81" spans="8:10" ht="14.25" hidden="1" customHeight="1">
      <c r="H81" s="2">
        <f t="shared" si="5"/>
        <v>37000</v>
      </c>
      <c r="I81" s="2">
        <f t="shared" si="6"/>
        <v>38000</v>
      </c>
      <c r="J81" s="14">
        <f t="shared" si="7"/>
        <v>620</v>
      </c>
    </row>
    <row r="82" spans="8:10" ht="14.25" hidden="1" customHeight="1">
      <c r="H82" s="2">
        <f t="shared" ref="H82:H100" si="8">H81+1000</f>
        <v>38000</v>
      </c>
      <c r="I82" s="2">
        <f t="shared" ref="I82:I100" si="9">I81+1000</f>
        <v>39000</v>
      </c>
      <c r="J82" s="14">
        <f t="shared" ref="J82:J100" si="10">J81+10</f>
        <v>630</v>
      </c>
    </row>
    <row r="83" spans="8:10" ht="14.25" hidden="1" customHeight="1">
      <c r="H83" s="2">
        <f t="shared" si="8"/>
        <v>39000</v>
      </c>
      <c r="I83" s="2">
        <f t="shared" si="9"/>
        <v>40000</v>
      </c>
      <c r="J83" s="14">
        <f t="shared" si="10"/>
        <v>640</v>
      </c>
    </row>
    <row r="84" spans="8:10" ht="14.25" hidden="1" customHeight="1">
      <c r="H84" s="2">
        <f t="shared" si="8"/>
        <v>40000</v>
      </c>
      <c r="I84" s="2">
        <f t="shared" si="9"/>
        <v>41000</v>
      </c>
      <c r="J84" s="14">
        <f t="shared" si="10"/>
        <v>650</v>
      </c>
    </row>
    <row r="85" spans="8:10" ht="14.25" hidden="1" customHeight="1">
      <c r="H85" s="2">
        <f t="shared" si="8"/>
        <v>41000</v>
      </c>
      <c r="I85" s="2">
        <f t="shared" si="9"/>
        <v>42000</v>
      </c>
      <c r="J85" s="14">
        <f t="shared" si="10"/>
        <v>660</v>
      </c>
    </row>
    <row r="86" spans="8:10" ht="14.25" hidden="1" customHeight="1">
      <c r="H86" s="2">
        <f t="shared" si="8"/>
        <v>42000</v>
      </c>
      <c r="I86" s="2">
        <f t="shared" si="9"/>
        <v>43000</v>
      </c>
      <c r="J86" s="14">
        <f t="shared" si="10"/>
        <v>670</v>
      </c>
    </row>
    <row r="87" spans="8:10" ht="14.25" hidden="1" customHeight="1">
      <c r="H87" s="2">
        <f t="shared" si="8"/>
        <v>43000</v>
      </c>
      <c r="I87" s="2">
        <f t="shared" si="9"/>
        <v>44000</v>
      </c>
      <c r="J87" s="14">
        <f t="shared" si="10"/>
        <v>680</v>
      </c>
    </row>
    <row r="88" spans="8:10" ht="14.25" hidden="1" customHeight="1">
      <c r="H88" s="2">
        <f t="shared" si="8"/>
        <v>44000</v>
      </c>
      <c r="I88" s="2">
        <f t="shared" si="9"/>
        <v>45000</v>
      </c>
      <c r="J88" s="14">
        <f t="shared" si="10"/>
        <v>690</v>
      </c>
    </row>
    <row r="89" spans="8:10" ht="14.25" hidden="1" customHeight="1">
      <c r="H89" s="2">
        <f t="shared" si="8"/>
        <v>45000</v>
      </c>
      <c r="I89" s="2">
        <f t="shared" si="9"/>
        <v>46000</v>
      </c>
      <c r="J89" s="14">
        <f t="shared" si="10"/>
        <v>700</v>
      </c>
    </row>
    <row r="90" spans="8:10" ht="14.25" hidden="1" customHeight="1">
      <c r="H90" s="2">
        <f t="shared" si="8"/>
        <v>46000</v>
      </c>
      <c r="I90" s="2">
        <f t="shared" si="9"/>
        <v>47000</v>
      </c>
      <c r="J90" s="14">
        <f t="shared" si="10"/>
        <v>710</v>
      </c>
    </row>
    <row r="91" spans="8:10" ht="14.25" hidden="1" customHeight="1">
      <c r="H91" s="2">
        <f t="shared" si="8"/>
        <v>47000</v>
      </c>
      <c r="I91" s="2">
        <f t="shared" si="9"/>
        <v>48000</v>
      </c>
      <c r="J91" s="14">
        <f t="shared" si="10"/>
        <v>720</v>
      </c>
    </row>
    <row r="92" spans="8:10" ht="14.25" hidden="1" customHeight="1">
      <c r="H92" s="2">
        <f t="shared" si="8"/>
        <v>48000</v>
      </c>
      <c r="I92" s="2">
        <f t="shared" si="9"/>
        <v>49000</v>
      </c>
      <c r="J92" s="14">
        <f t="shared" si="10"/>
        <v>730</v>
      </c>
    </row>
    <row r="93" spans="8:10" ht="14.25" hidden="1" customHeight="1">
      <c r="H93" s="2">
        <f t="shared" si="8"/>
        <v>49000</v>
      </c>
      <c r="I93" s="2">
        <f t="shared" si="9"/>
        <v>50000</v>
      </c>
      <c r="J93" s="14">
        <f t="shared" si="10"/>
        <v>740</v>
      </c>
    </row>
    <row r="94" spans="8:10" ht="14.25" hidden="1" customHeight="1">
      <c r="H94" s="2">
        <f t="shared" si="8"/>
        <v>50000</v>
      </c>
      <c r="I94" s="2">
        <f t="shared" si="9"/>
        <v>51000</v>
      </c>
      <c r="J94" s="14">
        <f t="shared" si="10"/>
        <v>750</v>
      </c>
    </row>
    <row r="95" spans="8:10" ht="14.25" hidden="1" customHeight="1">
      <c r="H95" s="2">
        <f t="shared" si="8"/>
        <v>51000</v>
      </c>
      <c r="I95" s="2">
        <f t="shared" si="9"/>
        <v>52000</v>
      </c>
      <c r="J95" s="14">
        <f t="shared" si="10"/>
        <v>760</v>
      </c>
    </row>
    <row r="96" spans="8:10" ht="14.25" hidden="1" customHeight="1">
      <c r="H96" s="2">
        <f t="shared" si="8"/>
        <v>52000</v>
      </c>
      <c r="I96" s="2">
        <f t="shared" si="9"/>
        <v>53000</v>
      </c>
      <c r="J96" s="14">
        <f t="shared" si="10"/>
        <v>770</v>
      </c>
    </row>
    <row r="97" spans="3:10" ht="14.25" hidden="1" customHeight="1">
      <c r="H97" s="2">
        <f t="shared" si="8"/>
        <v>53000</v>
      </c>
      <c r="I97" s="2">
        <f t="shared" si="9"/>
        <v>54000</v>
      </c>
      <c r="J97" s="14">
        <f t="shared" si="10"/>
        <v>780</v>
      </c>
    </row>
    <row r="98" spans="3:10" ht="14.25" hidden="1" customHeight="1">
      <c r="H98" s="2">
        <f t="shared" si="8"/>
        <v>54000</v>
      </c>
      <c r="I98" s="2">
        <f t="shared" si="9"/>
        <v>55000</v>
      </c>
      <c r="J98" s="14">
        <f t="shared" si="10"/>
        <v>790</v>
      </c>
    </row>
    <row r="99" spans="3:10" ht="14.25" hidden="1" customHeight="1">
      <c r="H99" s="2">
        <f t="shared" si="8"/>
        <v>55000</v>
      </c>
      <c r="I99" s="2">
        <f t="shared" si="9"/>
        <v>56000</v>
      </c>
      <c r="J99" s="14">
        <f t="shared" si="10"/>
        <v>800</v>
      </c>
    </row>
    <row r="100" spans="3:10" ht="14.25" hidden="1" customHeight="1">
      <c r="H100" s="2">
        <f t="shared" si="8"/>
        <v>56000</v>
      </c>
      <c r="I100" s="2">
        <f t="shared" si="9"/>
        <v>57000</v>
      </c>
      <c r="J100" s="14">
        <f t="shared" si="10"/>
        <v>810</v>
      </c>
    </row>
    <row r="101" spans="3:10" ht="9" hidden="1" customHeight="1">
      <c r="J101" s="14"/>
    </row>
    <row r="102" spans="3:10" ht="30.75" customHeight="1">
      <c r="E102" s="96"/>
      <c r="F102" s="96"/>
      <c r="J102" s="14"/>
    </row>
    <row r="103" spans="3:10" ht="24" customHeight="1">
      <c r="C103" s="83" t="s">
        <v>156</v>
      </c>
      <c r="E103" s="97"/>
      <c r="F103" s="97"/>
      <c r="J103" s="14"/>
    </row>
    <row r="104" spans="3:10" ht="19.5" customHeight="1">
      <c r="C104" s="84" t="s">
        <v>157</v>
      </c>
      <c r="E104" s="43"/>
      <c r="F104" s="44"/>
      <c r="J104" s="14"/>
    </row>
    <row r="105" spans="3:10" ht="27" customHeight="1">
      <c r="E105" s="43"/>
      <c r="F105" s="44"/>
    </row>
    <row r="106" spans="3:10" ht="24.75" customHeight="1">
      <c r="E106" s="43"/>
      <c r="F106" s="44"/>
    </row>
    <row r="107" spans="3:10" ht="25.5" customHeight="1">
      <c r="E107" s="43"/>
      <c r="F107" s="44"/>
    </row>
    <row r="108" spans="3:10" ht="23.25" customHeight="1">
      <c r="E108" s="45"/>
      <c r="F108" s="44"/>
    </row>
    <row r="109" spans="3:10" ht="24.75" customHeight="1">
      <c r="E109" s="45"/>
      <c r="F109" s="44"/>
    </row>
    <row r="110" spans="3:10" ht="14.25" customHeight="1">
      <c r="E110" s="46"/>
    </row>
    <row r="111" spans="3:10" ht="14.25" customHeight="1">
      <c r="E111"/>
    </row>
    <row r="112" spans="3:10" ht="14.25" customHeight="1">
      <c r="E112"/>
    </row>
    <row r="113" spans="5:7" ht="14.25" customHeight="1">
      <c r="E113"/>
      <c r="G113" s="16"/>
    </row>
    <row r="114" spans="5:7" ht="14.25" customHeight="1">
      <c r="E114"/>
      <c r="G114" s="16"/>
    </row>
    <row r="115" spans="5:7" ht="14.25" customHeight="1">
      <c r="E115"/>
      <c r="G115" s="47"/>
    </row>
    <row r="116" spans="5:7" ht="14.25" customHeight="1">
      <c r="E116"/>
      <c r="G116" s="48"/>
    </row>
    <row r="117" spans="5:7" ht="14.25" customHeight="1">
      <c r="E117"/>
      <c r="G117" s="49"/>
    </row>
    <row r="118" spans="5:7" ht="14.25" customHeight="1">
      <c r="E118"/>
      <c r="G118" s="16"/>
    </row>
    <row r="119" spans="5:7" ht="14.25" customHeight="1">
      <c r="E119"/>
    </row>
    <row r="120" spans="5:7" ht="14.25" customHeight="1">
      <c r="E120" s="46"/>
    </row>
    <row r="121" spans="5:7" ht="14.25" customHeight="1">
      <c r="E121"/>
    </row>
    <row r="122" spans="5:7" ht="14.25" customHeight="1">
      <c r="E122"/>
    </row>
    <row r="123" spans="5:7" ht="14.25" customHeight="1">
      <c r="E123"/>
    </row>
    <row r="124" spans="5:7" ht="14.25" customHeight="1">
      <c r="E124"/>
    </row>
    <row r="125" spans="5:7" ht="14.25" customHeight="1">
      <c r="E125"/>
    </row>
    <row r="126" spans="5:7" ht="14.25" customHeight="1">
      <c r="E126"/>
    </row>
    <row r="127" spans="5:7" ht="14.25" customHeight="1">
      <c r="E127"/>
    </row>
    <row r="128" spans="5:7" ht="14.25" customHeight="1">
      <c r="E128"/>
    </row>
  </sheetData>
  <mergeCells count="3">
    <mergeCell ref="F1:J1"/>
    <mergeCell ref="E102:F102"/>
    <mergeCell ref="E103:F103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R108"/>
  <sheetViews>
    <sheetView zoomScale="91" zoomScaleNormal="91" workbookViewId="0">
      <selection activeCell="F7" sqref="F7"/>
    </sheetView>
  </sheetViews>
  <sheetFormatPr defaultColWidth="9.125" defaultRowHeight="14.25"/>
  <cols>
    <col min="1" max="1" width="5.625" style="1" customWidth="1"/>
    <col min="2" max="2" width="19.625" style="1" customWidth="1"/>
    <col min="3" max="3" width="62.75" style="1" bestFit="1" customWidth="1"/>
    <col min="4" max="4" width="24.125" style="2" hidden="1" customWidth="1"/>
    <col min="5" max="5" width="40" style="2" customWidth="1"/>
    <col min="6" max="9" width="27" style="2" customWidth="1"/>
    <col min="10" max="10" width="19.875" style="2" customWidth="1"/>
    <col min="11" max="13" width="9.125" style="2"/>
    <col min="14" max="15" width="13.5" style="2" customWidth="1"/>
    <col min="16" max="16" width="12.5" style="2" customWidth="1"/>
    <col min="17" max="17" width="9.875" style="2" customWidth="1"/>
    <col min="18" max="18" width="10.125" style="2" customWidth="1"/>
    <col min="19" max="16384" width="9.125" style="2"/>
  </cols>
  <sheetData>
    <row r="1" spans="1:18" ht="30" customHeight="1">
      <c r="B1" s="1" t="s">
        <v>65</v>
      </c>
      <c r="C1" s="3" t="s">
        <v>0</v>
      </c>
      <c r="D1" s="3" t="s">
        <v>0</v>
      </c>
      <c r="E1" s="4">
        <f>Sheet1!E1</f>
        <v>46268</v>
      </c>
      <c r="F1" s="95" t="s">
        <v>1</v>
      </c>
      <c r="G1" s="95"/>
      <c r="H1" s="95"/>
      <c r="I1" s="95"/>
      <c r="J1" s="95"/>
    </row>
    <row r="2" spans="1:18" ht="20.25" customHeight="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</row>
    <row r="3" spans="1:18" ht="18" customHeight="1">
      <c r="A3" s="6">
        <v>1</v>
      </c>
      <c r="B3" s="7" t="str">
        <f>Sheet1!B3</f>
        <v>DDN-1281</v>
      </c>
      <c r="C3" s="8" t="str">
        <f>Sheet1!C3</f>
        <v>P1 TORIL,BABAK DISTRICT,SAMAL</v>
      </c>
      <c r="D3" s="9"/>
      <c r="E3" s="10" t="str">
        <f>Sheet1!E3</f>
        <v>GINAROSE CAGAS</v>
      </c>
      <c r="F3" s="11">
        <f>Sheet1!F3</f>
        <v>8909</v>
      </c>
      <c r="G3" s="12">
        <f>Sheet1!G3</f>
        <v>7200</v>
      </c>
      <c r="H3" s="13">
        <f t="shared" ref="H3:H22" si="0">F3*0.125</f>
        <v>1113.625</v>
      </c>
      <c r="I3" s="13">
        <f t="shared" ref="I3:I21" si="1">F3-G3-H3</f>
        <v>595.375</v>
      </c>
      <c r="J3" s="13">
        <f t="shared" ref="J3:J21" si="2">IF((AND(F3&gt;=100,F3&lt;5000)),$J$28,IF((AND(F3&gt;=5000,F3&lt;6000)),$J$29,IF((AND(F3&gt;=6000,F3&lt;7000)),$J$30,IF((AND(F3&gt;=7000,F3&lt;8000)),$J$31,IF((AND(F3&gt;=8000,F3&lt;9000)),$J$32,IF((AND(F3&gt;=9000,F3&lt;10000)),$J$33,IF((AND(F3&gt;=10000,F3&lt;11000)),$J$34,IF((AND(F3&gt;=11000,F3&lt;12000)),$J$35,IF((AND(F3&gt;=12000,F3&lt;13000)),$J$36,IF((AND(F3&gt;=13000,F3&lt;14000)),$J$37,IF((AND(F3&gt;=14000,F3&lt;15000)),$J$38,IF((AND(F3&gt;=15000,F3&lt;16000)),$J$39,IF((AND(F3&gt;=16000,F3&lt;17000)),$J$40,IF((AND(F3&gt;=17000,F3&lt;18000)),$J$41,IF((AND(F3&gt;=18000,F3&lt;19000)),$J$42,IF((AND(F3&gt;=19000,F3&lt;20000)),$J$43,IF((AND(F3&gt;=20000,F3&lt;21000)),$J$44,IF((AND(F3&gt;=21000,F3&lt;22000)),$J$45,IF((AND(F3&gt;=22000,F3&lt;23000)),$J$46,IF((AND(F3&gt;=23000,F3&lt;24000)),$J$47,IF((AND(F3&gt;=24000,F3&lt;25000)),$J$48,IF((AND(F3&gt;=25000,F3&lt;26000)),$J$49,IF((AND(F3&gt;=26000,F3&lt;27000)),$J$50,IF((AND(F3&gt;=27000,F3&lt;28000)),$J$51,IF((AND(F3&gt;=28000,F3&lt;29000)),$J$52,IF((AND(F3&gt;=29000,F3&lt;30000)),$J$53,IF((AND(F3&gt;=30000,F3&lt;31000)),$J$54,IF((AND(F3&gt;=31000,F3&lt;32000)),$J$55,IF((AND(F3&gt;=32000,F3&lt;33000)),$J$56,IF((AND(F3&gt;=33000,F3&lt;34000)),$J$57,IF((AND(F3&gt;=34000,F3&lt;35000)),$J$58,IF((AND(F3&gt;=35000,F3&lt;36000)),$J$59,IF((AND(F3&gt;=36000,F3&lt;37000)),$J$60,IF((AND(F3&gt;=37000,F3&lt;38000)),$J$61,IF((AND(F3&gt;=38000,F3&lt;39000)),$J$62,IF((AND(F3&gt;=39000,F3&lt;40000)),$J$63,IF((AND(F3&gt;=40000,F3&lt;41000)),$J$64,IF((AND(F3&gt;=41000,F3&lt;42000)),$J$65,IF((AND(F3&gt;=42000,F3&lt;43000)),$J$66,IF((AND(F3&gt;=43000,F3&lt;44000)),$J$67,IF((AND(F3&gt;=44000,F3&lt;45000)),$J$68,IF((AND(F3&gt;=45000,F3&lt;46000)),$J$69,IF((AND(F3&gt;=46000,F3&lt;47000)),$J$70,IF((AND(F3&gt;=47000,F3&lt;48000)),$J$71,IF((AND(F3&gt;=48000,F3&lt;49000)),$J$72,IF((AND(F3&gt;=49000,F3&lt;50000)),$J$73,IF((AND(F3&gt;=50000,F3&lt;51000)),$J$74,IF((AND(F3&gt;=51000,F3&lt;52000)),$J$75,IF((AND(F3&gt;=52000,F3&lt;53000)),$J$76,IF((AND(F3&gt;=53000,F3&lt;54000)),$J$77,IF((AND(F3&gt;=54000,F3&lt;55000)),$J$78,IF((AND(F3&gt;=55000,F3&lt;56000)),$J$79,IF((AND(F3&gt;=56000,F3&lt;57000)),$J$80,IF((AND(F3&gt;=57000,F3&lt;58000)),$J$81,IF((AND(F3&gt;=58000,F3&lt;59000)),$J$82,IF((AND(F3&gt;=59000,F3&lt;60000)),$J$83,IF((AND(F3&gt;=60000,F3&lt;61000)),$J$84,"0")))))))))))))))))))))))))))))))))))))))))))))))))))))))))</f>
        <v>330</v>
      </c>
      <c r="N3" s="14"/>
      <c r="O3" s="14"/>
      <c r="P3" s="14"/>
      <c r="Q3" s="14"/>
    </row>
    <row r="4" spans="1:18" ht="18.75" customHeight="1">
      <c r="A4" s="6">
        <v>2</v>
      </c>
      <c r="B4" s="7" t="str">
        <f>Sheet1!B4</f>
        <v>DDN-1284</v>
      </c>
      <c r="C4" s="8" t="str">
        <f>Sheet1!C4</f>
        <v>ZONE,7,VILLARICA,BABAK</v>
      </c>
      <c r="D4" s="9"/>
      <c r="E4" s="10" t="str">
        <f>Sheet1!E4</f>
        <v>ANGEL MAE ESTRADA</v>
      </c>
      <c r="F4" s="11">
        <f>Sheet1!F4</f>
        <v>3600</v>
      </c>
      <c r="G4" s="12">
        <f>Sheet1!G4</f>
        <v>0</v>
      </c>
      <c r="H4" s="13">
        <f t="shared" si="0"/>
        <v>450</v>
      </c>
      <c r="I4" s="13">
        <f t="shared" si="1"/>
        <v>3150</v>
      </c>
      <c r="J4" s="13">
        <f t="shared" si="2"/>
        <v>250</v>
      </c>
      <c r="N4" s="14"/>
      <c r="O4" s="14"/>
      <c r="P4" s="14"/>
      <c r="R4" s="14"/>
    </row>
    <row r="5" spans="1:18" ht="18" customHeight="1">
      <c r="A5" s="6">
        <v>3</v>
      </c>
      <c r="B5" s="7" t="str">
        <f>Sheet1!B5</f>
        <v>DDN-1285</v>
      </c>
      <c r="C5" s="8" t="str">
        <f>Sheet1!C5</f>
        <v>P4 BONGKALAS,COGON,SAMAL</v>
      </c>
      <c r="D5" s="9"/>
      <c r="E5" s="10" t="str">
        <f>Sheet1!E5</f>
        <v>REJEAN PREGLO</v>
      </c>
      <c r="F5" s="11">
        <f>Sheet1!F5</f>
        <v>1675</v>
      </c>
      <c r="G5" s="12">
        <f>Sheet1!G5</f>
        <v>0</v>
      </c>
      <c r="H5" s="13">
        <f t="shared" si="0"/>
        <v>209.375</v>
      </c>
      <c r="I5" s="13">
        <f t="shared" si="1"/>
        <v>1465.625</v>
      </c>
      <c r="J5" s="13">
        <f t="shared" si="2"/>
        <v>250</v>
      </c>
      <c r="N5" s="14"/>
      <c r="O5" s="14"/>
      <c r="P5" s="14"/>
      <c r="R5" s="14"/>
    </row>
    <row r="6" spans="1:18" s="81" customFormat="1" ht="18" customHeight="1">
      <c r="A6" s="80">
        <v>4</v>
      </c>
      <c r="B6" s="20" t="str">
        <f>Sheet1!B8</f>
        <v>DDN-1635</v>
      </c>
      <c r="C6" s="50" t="str">
        <f>Sheet1!C8</f>
        <v>PRK 6 TUGUAK,COGON,BABAK</v>
      </c>
      <c r="D6" s="21"/>
      <c r="E6" s="22" t="str">
        <f>Sheet1!E8</f>
        <v>MANILYN P. VILLASIN</v>
      </c>
      <c r="F6" s="34">
        <f>Sheet1!F8</f>
        <v>0</v>
      </c>
      <c r="G6" s="35">
        <f>Sheet1!G8</f>
        <v>0</v>
      </c>
      <c r="H6" s="36">
        <f t="shared" si="0"/>
        <v>0</v>
      </c>
      <c r="I6" s="36">
        <f t="shared" si="1"/>
        <v>0</v>
      </c>
      <c r="J6" s="36" t="str">
        <f t="shared" si="2"/>
        <v>0</v>
      </c>
      <c r="N6" s="82"/>
      <c r="O6" s="82"/>
      <c r="P6" s="82"/>
      <c r="R6" s="82"/>
    </row>
    <row r="7" spans="1:18" ht="18" customHeight="1">
      <c r="A7" s="6">
        <v>5</v>
      </c>
      <c r="B7" s="7" t="str">
        <f>Sheet1!B7</f>
        <v>DDN-1288</v>
      </c>
      <c r="C7" s="8" t="str">
        <f>Sheet1!C7</f>
        <v>PRK 1 BRGY LIBUAK,BABAK</v>
      </c>
      <c r="D7" s="15"/>
      <c r="E7" s="10" t="str">
        <f>Sheet1!E7</f>
        <v>Rene Daguit</v>
      </c>
      <c r="F7" s="11">
        <f>Sheet1!F7</f>
        <v>12007</v>
      </c>
      <c r="G7" s="12">
        <f>Sheet1!G7</f>
        <v>7200</v>
      </c>
      <c r="H7" s="13">
        <f t="shared" si="0"/>
        <v>1500.875</v>
      </c>
      <c r="I7" s="13">
        <f t="shared" si="1"/>
        <v>3306.125</v>
      </c>
      <c r="J7" s="13">
        <f t="shared" si="2"/>
        <v>370</v>
      </c>
      <c r="L7" s="16"/>
      <c r="N7" s="14"/>
      <c r="O7" s="14"/>
      <c r="P7" s="14"/>
      <c r="R7" s="14"/>
    </row>
    <row r="8" spans="1:18" ht="18" customHeight="1">
      <c r="A8" s="6">
        <v>6</v>
      </c>
      <c r="B8" s="7" t="str">
        <f>Sheet1!B9</f>
        <v>DDN-1293</v>
      </c>
      <c r="C8" s="8" t="str">
        <f>Sheet1!C9</f>
        <v>PRK 2 TAMBO,BABAK,SAMAL</v>
      </c>
      <c r="D8" s="9"/>
      <c r="E8" s="10" t="str">
        <f>Sheet1!E9</f>
        <v>NIÑA ESCALANTE</v>
      </c>
      <c r="F8" s="11">
        <f>Sheet1!F9</f>
        <v>4527</v>
      </c>
      <c r="G8" s="12">
        <f>Sheet1!G9</f>
        <v>2400</v>
      </c>
      <c r="H8" s="13">
        <f t="shared" si="0"/>
        <v>565.875</v>
      </c>
      <c r="I8" s="13">
        <f t="shared" si="1"/>
        <v>1561.125</v>
      </c>
      <c r="J8" s="13">
        <f t="shared" si="2"/>
        <v>250</v>
      </c>
      <c r="N8" s="14"/>
      <c r="O8" s="14"/>
      <c r="P8" s="14"/>
      <c r="R8" s="14"/>
    </row>
    <row r="9" spans="1:18" ht="15.75" customHeight="1">
      <c r="A9" s="6">
        <v>7</v>
      </c>
      <c r="B9" s="7" t="str">
        <f>Sheet1!B10</f>
        <v>DDN-1294</v>
      </c>
      <c r="C9" s="8" t="str">
        <f>Sheet1!C10</f>
        <v>CIDG,P-KAIMITO,MIRANDA,BABAK</v>
      </c>
      <c r="D9" s="9"/>
      <c r="E9" s="10" t="str">
        <f>Sheet1!E10</f>
        <v>JOVILYN B. OCOM</v>
      </c>
      <c r="F9" s="11">
        <f>Sheet1!F10</f>
        <v>3687</v>
      </c>
      <c r="G9" s="12">
        <f>Sheet1!G10</f>
        <v>0</v>
      </c>
      <c r="H9" s="13">
        <f t="shared" si="0"/>
        <v>460.875</v>
      </c>
      <c r="I9" s="13">
        <f t="shared" si="1"/>
        <v>3226.125</v>
      </c>
      <c r="J9" s="13">
        <f t="shared" si="2"/>
        <v>250</v>
      </c>
      <c r="L9" s="16"/>
      <c r="N9" s="14"/>
      <c r="O9" s="14"/>
      <c r="P9" s="14"/>
      <c r="R9" s="14"/>
    </row>
    <row r="10" spans="1:18" ht="18" customHeight="1">
      <c r="A10" s="6">
        <v>8</v>
      </c>
      <c r="B10" s="7" t="str">
        <f>Sheet1!B11</f>
        <v>DDN-1295</v>
      </c>
      <c r="C10" s="8" t="str">
        <f>Sheet1!C11</f>
        <v>P3 KAUSWAGAN,MIRANDA,BABAK</v>
      </c>
      <c r="D10" s="9"/>
      <c r="E10" s="10" t="str">
        <f>Sheet1!E11</f>
        <v>GENNIEL MONTERDE</v>
      </c>
      <c r="F10" s="11">
        <f>Sheet1!F11</f>
        <v>4775</v>
      </c>
      <c r="G10" s="12">
        <f>Sheet1!G11</f>
        <v>0</v>
      </c>
      <c r="H10" s="13">
        <f t="shared" si="0"/>
        <v>596.875</v>
      </c>
      <c r="I10" s="13">
        <f t="shared" si="1"/>
        <v>4178.125</v>
      </c>
      <c r="J10" s="13">
        <f t="shared" si="2"/>
        <v>250</v>
      </c>
      <c r="N10" s="14"/>
      <c r="O10" s="14"/>
      <c r="P10" s="14"/>
      <c r="R10" s="14"/>
    </row>
    <row r="11" spans="1:18" ht="18" customHeight="1">
      <c r="A11" s="6">
        <v>9</v>
      </c>
      <c r="B11" s="7" t="str">
        <f>Sheet1!B12</f>
        <v>DDN-1296</v>
      </c>
      <c r="C11" s="8" t="str">
        <f>Sheet1!C12</f>
        <v>PHASE 3 BUCARAN,TORIL,BABAK</v>
      </c>
      <c r="D11" s="9"/>
      <c r="E11" s="10" t="str">
        <f>Sheet1!E12</f>
        <v>JELOU SALVADOR</v>
      </c>
      <c r="F11" s="11">
        <f>Sheet1!F12</f>
        <v>2775</v>
      </c>
      <c r="G11" s="12">
        <f>Sheet1!G12</f>
        <v>0</v>
      </c>
      <c r="H11" s="13">
        <f t="shared" si="0"/>
        <v>346.875</v>
      </c>
      <c r="I11" s="13">
        <f t="shared" si="1"/>
        <v>2428.125</v>
      </c>
      <c r="J11" s="13">
        <f t="shared" si="2"/>
        <v>250</v>
      </c>
      <c r="N11" s="14"/>
      <c r="O11" s="14"/>
      <c r="P11" s="14"/>
      <c r="R11" s="14"/>
    </row>
    <row r="12" spans="1:18" ht="18" customHeight="1">
      <c r="A12" s="6">
        <v>10</v>
      </c>
      <c r="B12" s="7" t="str">
        <f>Sheet1!B14</f>
        <v>DDN-1299</v>
      </c>
      <c r="C12" s="8" t="str">
        <f>Sheet1!C14</f>
        <v>TALIPAPA,MIRANDA BABAK</v>
      </c>
      <c r="D12" s="9"/>
      <c r="E12" s="10" t="str">
        <f>Sheet1!E14</f>
        <v>AIZA CRODUA SAN JUAN</v>
      </c>
      <c r="F12" s="11">
        <f>Sheet1!F14</f>
        <v>6067</v>
      </c>
      <c r="G12" s="12">
        <f>Sheet1!G14</f>
        <v>1600</v>
      </c>
      <c r="H12" s="13">
        <f t="shared" si="0"/>
        <v>758.375</v>
      </c>
      <c r="I12" s="13">
        <f t="shared" si="1"/>
        <v>3708.625</v>
      </c>
      <c r="J12" s="13">
        <f t="shared" si="2"/>
        <v>310</v>
      </c>
      <c r="N12" s="14"/>
      <c r="O12" s="14"/>
      <c r="P12" s="14"/>
      <c r="R12" s="14"/>
    </row>
    <row r="13" spans="1:18" ht="18" customHeight="1">
      <c r="A13" s="6">
        <v>11</v>
      </c>
      <c r="B13" s="7" t="str">
        <f>Sheet1!B15</f>
        <v>DDN-1300</v>
      </c>
      <c r="C13" s="8" t="str">
        <f>Sheet1!C15</f>
        <v>PRK 9 SAN ISIDRO</v>
      </c>
      <c r="D13" s="15"/>
      <c r="E13" s="18" t="str">
        <f>Sheet1!E15</f>
        <v>Normenin K. Hussain</v>
      </c>
      <c r="F13" s="11">
        <f>Sheet1!F15</f>
        <v>2462</v>
      </c>
      <c r="G13" s="12">
        <f>Sheet1!G15</f>
        <v>800</v>
      </c>
      <c r="H13" s="13">
        <f t="shared" si="0"/>
        <v>307.75</v>
      </c>
      <c r="I13" s="13">
        <f t="shared" si="1"/>
        <v>1354.25</v>
      </c>
      <c r="J13" s="13">
        <f t="shared" si="2"/>
        <v>250</v>
      </c>
      <c r="N13" s="14"/>
      <c r="O13" s="14"/>
      <c r="P13" s="14"/>
      <c r="R13" s="14"/>
    </row>
    <row r="14" spans="1:18" ht="18" customHeight="1">
      <c r="A14" s="6">
        <v>12</v>
      </c>
      <c r="B14" s="7" t="str">
        <f>Sheet1!B13</f>
        <v>DDN-1629</v>
      </c>
      <c r="C14" s="8" t="str">
        <f>Sheet1!C13</f>
        <v>PRK 6 KINAWITNON,BABAK</v>
      </c>
      <c r="D14" s="9"/>
      <c r="E14" s="10" t="str">
        <f>Sheet1!E13</f>
        <v>Diomelyn Pansit Abad</v>
      </c>
      <c r="F14" s="11">
        <f>Sheet1!F13</f>
        <v>2954</v>
      </c>
      <c r="G14" s="12">
        <f>Sheet1!G13</f>
        <v>400</v>
      </c>
      <c r="H14" s="13">
        <f t="shared" si="0"/>
        <v>369.25</v>
      </c>
      <c r="I14" s="13">
        <f t="shared" si="1"/>
        <v>2184.75</v>
      </c>
      <c r="J14" s="13">
        <f t="shared" si="2"/>
        <v>250</v>
      </c>
      <c r="N14" s="14"/>
      <c r="O14" s="14"/>
      <c r="P14" s="14"/>
      <c r="R14" s="14"/>
    </row>
    <row r="15" spans="1:18" ht="18" customHeight="1">
      <c r="A15" s="6">
        <v>13</v>
      </c>
      <c r="B15" s="7" t="str">
        <f>Sheet1!B17</f>
        <v>DDN-1303</v>
      </c>
      <c r="C15" s="8" t="str">
        <f>Sheet1!C17</f>
        <v>MAMBAGO A1,PENAPLATA,IGACOS</v>
      </c>
      <c r="D15" s="15"/>
      <c r="E15" s="10" t="str">
        <f>Sheet1!E17</f>
        <v>Salvacion E Gofredo</v>
      </c>
      <c r="F15" s="11">
        <f>Sheet1!F17</f>
        <v>3230</v>
      </c>
      <c r="G15" s="12">
        <f>Sheet1!G17</f>
        <v>0</v>
      </c>
      <c r="H15" s="13">
        <f t="shared" si="0"/>
        <v>403.75</v>
      </c>
      <c r="I15" s="13">
        <f t="shared" si="1"/>
        <v>2826.25</v>
      </c>
      <c r="J15" s="13">
        <f t="shared" si="2"/>
        <v>250</v>
      </c>
      <c r="N15" s="14"/>
      <c r="O15" s="14"/>
      <c r="P15" s="14"/>
      <c r="R15" s="14"/>
    </row>
    <row r="16" spans="1:18" ht="19.5" customHeight="1">
      <c r="A16" s="6">
        <v>14</v>
      </c>
      <c r="B16" s="7" t="str">
        <f>Sheet1!B18</f>
        <v>DDN-1305</v>
      </c>
      <c r="C16" s="8" t="str">
        <f>Sheet1!C18</f>
        <v>MAMBAGO A2,PENAPLATA,IGACOS</v>
      </c>
      <c r="D16" s="15"/>
      <c r="E16" s="10" t="str">
        <f>Sheet1!E18</f>
        <v>Janine Alcober Dinampo</v>
      </c>
      <c r="F16" s="11">
        <f>Sheet1!F18</f>
        <v>7317</v>
      </c>
      <c r="G16" s="12">
        <f>Sheet1!G18</f>
        <v>800</v>
      </c>
      <c r="H16" s="13">
        <f t="shared" si="0"/>
        <v>914.625</v>
      </c>
      <c r="I16" s="13">
        <f t="shared" si="1"/>
        <v>5602.375</v>
      </c>
      <c r="J16" s="13">
        <f t="shared" si="2"/>
        <v>320</v>
      </c>
      <c r="N16" s="14"/>
      <c r="O16" s="14"/>
      <c r="P16" s="14"/>
      <c r="R16" s="14"/>
    </row>
    <row r="17" spans="1:18" ht="18" customHeight="1">
      <c r="A17" s="6">
        <v>15</v>
      </c>
      <c r="B17" s="7" t="str">
        <f>Sheet1!B19</f>
        <v>DDN-1306</v>
      </c>
      <c r="C17" s="8" t="str">
        <f>Sheet1!C19</f>
        <v>PRK 1 STO.NINO,PENAPLATA</v>
      </c>
      <c r="D17" s="15"/>
      <c r="E17" s="10" t="str">
        <f>Sheet1!E19</f>
        <v>JEMARIE LOPEZ ADENO</v>
      </c>
      <c r="F17" s="11">
        <f>Sheet1!F19</f>
        <v>2795</v>
      </c>
      <c r="G17" s="12">
        <f>Sheet1!G19</f>
        <v>0</v>
      </c>
      <c r="H17" s="13">
        <f t="shared" si="0"/>
        <v>349.375</v>
      </c>
      <c r="I17" s="13">
        <f t="shared" si="1"/>
        <v>2445.625</v>
      </c>
      <c r="J17" s="13">
        <f t="shared" si="2"/>
        <v>250</v>
      </c>
      <c r="N17" s="14"/>
      <c r="O17" s="14"/>
      <c r="P17" s="14"/>
      <c r="R17" s="14"/>
    </row>
    <row r="18" spans="1:18" ht="18" customHeight="1">
      <c r="A18" s="6">
        <v>16</v>
      </c>
      <c r="B18" s="7" t="str">
        <f>Sheet1!B20</f>
        <v>DDN-1308</v>
      </c>
      <c r="C18" s="8" t="str">
        <f>Sheet1!C20</f>
        <v>PRK 6 COGON,BABAK</v>
      </c>
      <c r="D18" s="15"/>
      <c r="E18" s="10" t="str">
        <f>Sheet1!E20</f>
        <v>BELEN ALFONSO</v>
      </c>
      <c r="F18" s="11">
        <f>Sheet1!F20</f>
        <v>5355</v>
      </c>
      <c r="G18" s="12">
        <f>Sheet1!G20</f>
        <v>0</v>
      </c>
      <c r="H18" s="13">
        <f t="shared" si="0"/>
        <v>669.375</v>
      </c>
      <c r="I18" s="13">
        <f t="shared" si="1"/>
        <v>4685.625</v>
      </c>
      <c r="J18" s="13">
        <f t="shared" si="2"/>
        <v>300</v>
      </c>
      <c r="N18" s="14"/>
      <c r="O18" s="14"/>
      <c r="P18" s="14"/>
      <c r="R18" s="14"/>
    </row>
    <row r="19" spans="1:18" ht="18" customHeight="1">
      <c r="A19" s="6">
        <v>17</v>
      </c>
      <c r="B19" s="7" t="str">
        <f>Sheet1!B21</f>
        <v>DDN-1588</v>
      </c>
      <c r="C19" s="8" t="str">
        <f>Sheet1!C21</f>
        <v>PRK 2 STO.NINO,PENAPLATA</v>
      </c>
      <c r="D19" s="15"/>
      <c r="E19" s="10" t="str">
        <f>Sheet1!E21</f>
        <v>MARYJEAN BOGHANOY</v>
      </c>
      <c r="F19" s="11">
        <f>Sheet1!F21</f>
        <v>2560</v>
      </c>
      <c r="G19" s="12">
        <f>Sheet1!G21</f>
        <v>800</v>
      </c>
      <c r="H19" s="13">
        <f t="shared" si="0"/>
        <v>320</v>
      </c>
      <c r="I19" s="13">
        <f t="shared" si="1"/>
        <v>1440</v>
      </c>
      <c r="J19" s="13">
        <f t="shared" si="2"/>
        <v>250</v>
      </c>
      <c r="N19" s="14"/>
      <c r="O19" s="14"/>
      <c r="P19" s="14"/>
      <c r="R19" s="14"/>
    </row>
    <row r="20" spans="1:18" s="81" customFormat="1" ht="18" customHeight="1">
      <c r="A20" s="80">
        <v>18</v>
      </c>
      <c r="B20" s="20" t="str">
        <f>Sheet1!B22</f>
        <v>DDN-1589</v>
      </c>
      <c r="C20" s="50" t="str">
        <f>Sheet1!C22</f>
        <v>KINAWITNON,BABAK DISTRICT (TEMPORARY DEACTIVATED)</v>
      </c>
      <c r="D20" s="21"/>
      <c r="E20" s="22">
        <f>Sheet1!E22</f>
        <v>0</v>
      </c>
      <c r="F20" s="34">
        <f>Sheet1!F22</f>
        <v>0</v>
      </c>
      <c r="G20" s="35">
        <f>Sheet1!G22</f>
        <v>0</v>
      </c>
      <c r="H20" s="36">
        <f t="shared" si="0"/>
        <v>0</v>
      </c>
      <c r="I20" s="36">
        <f t="shared" si="1"/>
        <v>0</v>
      </c>
      <c r="J20" s="36" t="str">
        <f t="shared" si="2"/>
        <v>0</v>
      </c>
      <c r="N20" s="82"/>
      <c r="O20" s="82"/>
      <c r="P20" s="82"/>
      <c r="R20" s="82"/>
    </row>
    <row r="21" spans="1:18" ht="18" customHeight="1">
      <c r="A21" s="6">
        <v>19</v>
      </c>
      <c r="B21" s="20" t="s">
        <v>48</v>
      </c>
      <c r="C21" s="50" t="s">
        <v>49</v>
      </c>
      <c r="D21" s="51"/>
      <c r="E21" s="22"/>
      <c r="F21" s="34">
        <f>Sheet1!F32</f>
        <v>0</v>
      </c>
      <c r="G21" s="35">
        <f>Sheet1!F32</f>
        <v>0</v>
      </c>
      <c r="H21" s="36">
        <f t="shared" si="0"/>
        <v>0</v>
      </c>
      <c r="I21" s="36">
        <f t="shared" si="1"/>
        <v>0</v>
      </c>
      <c r="J21" s="36" t="str">
        <f t="shared" si="2"/>
        <v>0</v>
      </c>
      <c r="N21" s="14"/>
      <c r="O21" s="14"/>
      <c r="P21" s="14"/>
      <c r="R21" s="14"/>
    </row>
    <row r="22" spans="1:18" ht="18" customHeight="1">
      <c r="A22" s="6"/>
      <c r="B22" s="6" t="s">
        <v>65</v>
      </c>
      <c r="C22" s="8" t="s">
        <v>65</v>
      </c>
      <c r="D22" s="37" t="s">
        <v>66</v>
      </c>
      <c r="E22" s="10" t="s">
        <v>67</v>
      </c>
      <c r="F22" s="11">
        <f>Sheet1!F41</f>
        <v>0</v>
      </c>
      <c r="G22" s="12">
        <f>Sheet1!G41</f>
        <v>0</v>
      </c>
      <c r="H22" s="13">
        <f t="shared" si="0"/>
        <v>0</v>
      </c>
      <c r="I22" s="13"/>
      <c r="J22" s="13">
        <v>500</v>
      </c>
      <c r="N22" s="14"/>
      <c r="O22" s="14"/>
      <c r="P22" s="14"/>
      <c r="R22" s="14"/>
    </row>
    <row r="23" spans="1:18" ht="20.25" customHeight="1">
      <c r="A23" s="6"/>
      <c r="B23" s="6"/>
      <c r="C23" s="37" t="s">
        <v>69</v>
      </c>
      <c r="D23" s="37" t="s">
        <v>69</v>
      </c>
      <c r="E23" s="15"/>
      <c r="F23" s="38">
        <f>SUM(F3:F22)</f>
        <v>74695</v>
      </c>
      <c r="G23" s="38">
        <f>SUM(G3:G22)</f>
        <v>21200</v>
      </c>
      <c r="H23" s="38">
        <f>SUM(H3:H22)</f>
        <v>9336.875</v>
      </c>
      <c r="I23" s="38">
        <f>SUM(I3:I22)</f>
        <v>44158.125</v>
      </c>
      <c r="J23" s="38">
        <f>SUM(J3:J22)</f>
        <v>4880</v>
      </c>
      <c r="N23" s="14"/>
      <c r="O23" s="14"/>
      <c r="P23" s="14"/>
      <c r="R23" s="14"/>
    </row>
    <row r="24" spans="1:18" ht="21" customHeight="1">
      <c r="A24" s="6"/>
      <c r="B24" s="6"/>
      <c r="C24" s="8"/>
      <c r="D24" s="15"/>
      <c r="E24" s="15"/>
      <c r="F24" s="15"/>
      <c r="G24" s="15"/>
      <c r="H24" s="39" t="s">
        <v>9</v>
      </c>
      <c r="I24" s="40">
        <f>H23</f>
        <v>9336.875</v>
      </c>
      <c r="J24" s="15"/>
      <c r="N24" s="14"/>
      <c r="O24" s="14"/>
      <c r="P24" s="14"/>
      <c r="R24" s="14"/>
    </row>
    <row r="25" spans="1:18" ht="19.5" customHeight="1">
      <c r="A25" s="6"/>
      <c r="B25" s="6"/>
      <c r="C25" s="6"/>
      <c r="D25" s="15"/>
      <c r="E25" s="15"/>
      <c r="F25" s="15"/>
      <c r="G25" s="15"/>
      <c r="H25" s="41" t="s">
        <v>70</v>
      </c>
      <c r="I25" s="38">
        <f>SUM(I23:I24)</f>
        <v>53495</v>
      </c>
      <c r="J25" s="15"/>
      <c r="N25" s="14"/>
      <c r="O25" s="14"/>
      <c r="P25" s="14"/>
      <c r="R25" s="14"/>
    </row>
    <row r="26" spans="1:18" ht="14.25" customHeight="1">
      <c r="D26" s="42"/>
      <c r="N26" s="14"/>
      <c r="O26" s="14"/>
      <c r="P26" s="14"/>
      <c r="R26" s="14"/>
    </row>
    <row r="27" spans="1:18" ht="1.5" customHeight="1">
      <c r="N27" s="14"/>
      <c r="O27" s="14"/>
      <c r="P27" s="14"/>
      <c r="R27" s="14"/>
    </row>
    <row r="28" spans="1:18" ht="18" hidden="1" customHeight="1">
      <c r="J28" s="14">
        <v>250</v>
      </c>
      <c r="N28" s="14"/>
      <c r="O28" s="14"/>
      <c r="P28" s="14"/>
      <c r="R28" s="14"/>
    </row>
    <row r="29" spans="1:18" ht="18" hidden="1" customHeight="1">
      <c r="H29" s="2">
        <v>5000</v>
      </c>
      <c r="I29" s="2">
        <v>6000</v>
      </c>
      <c r="J29" s="14">
        <v>300</v>
      </c>
      <c r="N29" s="14"/>
      <c r="O29" s="14"/>
      <c r="P29" s="14"/>
      <c r="R29" s="14"/>
    </row>
    <row r="30" spans="1:18" ht="18" hidden="1" customHeight="1">
      <c r="H30" s="2">
        <f t="shared" ref="H30:H61" si="3">H29+1000</f>
        <v>6000</v>
      </c>
      <c r="I30" s="2">
        <f t="shared" ref="I30:I61" si="4">I29+1000</f>
        <v>7000</v>
      </c>
      <c r="J30" s="14">
        <f t="shared" ref="J30:J61" si="5">J29+10</f>
        <v>310</v>
      </c>
      <c r="N30" s="14"/>
      <c r="O30" s="14"/>
      <c r="P30" s="14"/>
      <c r="R30" s="14"/>
    </row>
    <row r="31" spans="1:18" ht="18" hidden="1" customHeight="1">
      <c r="H31" s="2">
        <f t="shared" si="3"/>
        <v>7000</v>
      </c>
      <c r="I31" s="2">
        <f t="shared" si="4"/>
        <v>8000</v>
      </c>
      <c r="J31" s="14">
        <f t="shared" si="5"/>
        <v>320</v>
      </c>
      <c r="N31" s="14"/>
      <c r="O31" s="14"/>
      <c r="P31" s="14"/>
      <c r="R31" s="14"/>
    </row>
    <row r="32" spans="1:18" ht="18" hidden="1" customHeight="1">
      <c r="H32" s="2">
        <f t="shared" si="3"/>
        <v>8000</v>
      </c>
      <c r="I32" s="2">
        <f t="shared" si="4"/>
        <v>9000</v>
      </c>
      <c r="J32" s="14">
        <f t="shared" si="5"/>
        <v>330</v>
      </c>
      <c r="P32" s="14"/>
    </row>
    <row r="33" spans="8:16" ht="18" hidden="1" customHeight="1">
      <c r="H33" s="2">
        <f t="shared" si="3"/>
        <v>9000</v>
      </c>
      <c r="I33" s="2">
        <f t="shared" si="4"/>
        <v>10000</v>
      </c>
      <c r="J33" s="14">
        <f t="shared" si="5"/>
        <v>340</v>
      </c>
      <c r="P33" s="14"/>
    </row>
    <row r="34" spans="8:16" ht="18" hidden="1" customHeight="1">
      <c r="H34" s="2">
        <f t="shared" si="3"/>
        <v>10000</v>
      </c>
      <c r="I34" s="2">
        <f t="shared" si="4"/>
        <v>11000</v>
      </c>
      <c r="J34" s="14">
        <f t="shared" si="5"/>
        <v>350</v>
      </c>
    </row>
    <row r="35" spans="8:16" ht="18" hidden="1" customHeight="1">
      <c r="H35" s="2">
        <f t="shared" si="3"/>
        <v>11000</v>
      </c>
      <c r="I35" s="2">
        <f t="shared" si="4"/>
        <v>12000</v>
      </c>
      <c r="J35" s="14">
        <f t="shared" si="5"/>
        <v>360</v>
      </c>
    </row>
    <row r="36" spans="8:16" ht="18" hidden="1" customHeight="1">
      <c r="H36" s="2">
        <f t="shared" si="3"/>
        <v>12000</v>
      </c>
      <c r="I36" s="2">
        <f t="shared" si="4"/>
        <v>13000</v>
      </c>
      <c r="J36" s="14">
        <f t="shared" si="5"/>
        <v>370</v>
      </c>
    </row>
    <row r="37" spans="8:16" ht="18" hidden="1" customHeight="1">
      <c r="H37" s="2">
        <f t="shared" si="3"/>
        <v>13000</v>
      </c>
      <c r="I37" s="2">
        <f t="shared" si="4"/>
        <v>14000</v>
      </c>
      <c r="J37" s="14">
        <f t="shared" si="5"/>
        <v>380</v>
      </c>
    </row>
    <row r="38" spans="8:16" ht="18" hidden="1" customHeight="1">
      <c r="H38" s="2">
        <f t="shared" si="3"/>
        <v>14000</v>
      </c>
      <c r="I38" s="2">
        <f t="shared" si="4"/>
        <v>15000</v>
      </c>
      <c r="J38" s="14">
        <f t="shared" si="5"/>
        <v>390</v>
      </c>
    </row>
    <row r="39" spans="8:16" ht="18" hidden="1" customHeight="1">
      <c r="H39" s="2">
        <f t="shared" si="3"/>
        <v>15000</v>
      </c>
      <c r="I39" s="2">
        <f t="shared" si="4"/>
        <v>16000</v>
      </c>
      <c r="J39" s="14">
        <f t="shared" si="5"/>
        <v>400</v>
      </c>
    </row>
    <row r="40" spans="8:16" ht="18" hidden="1" customHeight="1">
      <c r="H40" s="2">
        <f t="shared" si="3"/>
        <v>16000</v>
      </c>
      <c r="I40" s="2">
        <f t="shared" si="4"/>
        <v>17000</v>
      </c>
      <c r="J40" s="14">
        <f t="shared" si="5"/>
        <v>410</v>
      </c>
    </row>
    <row r="41" spans="8:16" ht="18" hidden="1" customHeight="1">
      <c r="H41" s="2">
        <f t="shared" si="3"/>
        <v>17000</v>
      </c>
      <c r="I41" s="2">
        <f t="shared" si="4"/>
        <v>18000</v>
      </c>
      <c r="J41" s="14">
        <f t="shared" si="5"/>
        <v>420</v>
      </c>
    </row>
    <row r="42" spans="8:16" ht="18" hidden="1" customHeight="1">
      <c r="H42" s="2">
        <f t="shared" si="3"/>
        <v>18000</v>
      </c>
      <c r="I42" s="2">
        <f t="shared" si="4"/>
        <v>19000</v>
      </c>
      <c r="J42" s="14">
        <f t="shared" si="5"/>
        <v>430</v>
      </c>
    </row>
    <row r="43" spans="8:16" ht="18" hidden="1" customHeight="1">
      <c r="H43" s="2">
        <f t="shared" si="3"/>
        <v>19000</v>
      </c>
      <c r="I43" s="2">
        <f t="shared" si="4"/>
        <v>20000</v>
      </c>
      <c r="J43" s="14">
        <f t="shared" si="5"/>
        <v>440</v>
      </c>
    </row>
    <row r="44" spans="8:16" ht="18" hidden="1" customHeight="1">
      <c r="H44" s="2">
        <f t="shared" si="3"/>
        <v>20000</v>
      </c>
      <c r="I44" s="2">
        <f t="shared" si="4"/>
        <v>21000</v>
      </c>
      <c r="J44" s="14">
        <f t="shared" si="5"/>
        <v>450</v>
      </c>
    </row>
    <row r="45" spans="8:16" ht="14.25" hidden="1" customHeight="1">
      <c r="H45" s="2">
        <f t="shared" si="3"/>
        <v>21000</v>
      </c>
      <c r="I45" s="2">
        <f t="shared" si="4"/>
        <v>22000</v>
      </c>
      <c r="J45" s="14">
        <f t="shared" si="5"/>
        <v>460</v>
      </c>
    </row>
    <row r="46" spans="8:16" ht="14.25" hidden="1" customHeight="1">
      <c r="H46" s="2">
        <f t="shared" si="3"/>
        <v>22000</v>
      </c>
      <c r="I46" s="2">
        <f t="shared" si="4"/>
        <v>23000</v>
      </c>
      <c r="J46" s="14">
        <f t="shared" si="5"/>
        <v>470</v>
      </c>
    </row>
    <row r="47" spans="8:16" ht="14.25" hidden="1" customHeight="1">
      <c r="H47" s="2">
        <f t="shared" si="3"/>
        <v>23000</v>
      </c>
      <c r="I47" s="2">
        <f t="shared" si="4"/>
        <v>24000</v>
      </c>
      <c r="J47" s="14">
        <f t="shared" si="5"/>
        <v>480</v>
      </c>
    </row>
    <row r="48" spans="8:16" ht="14.25" hidden="1" customHeight="1">
      <c r="H48" s="2">
        <f t="shared" si="3"/>
        <v>24000</v>
      </c>
      <c r="I48" s="2">
        <f t="shared" si="4"/>
        <v>25000</v>
      </c>
      <c r="J48" s="14">
        <f t="shared" si="5"/>
        <v>490</v>
      </c>
    </row>
    <row r="49" spans="8:10" ht="14.25" hidden="1" customHeight="1">
      <c r="H49" s="2">
        <f t="shared" si="3"/>
        <v>25000</v>
      </c>
      <c r="I49" s="2">
        <f t="shared" si="4"/>
        <v>26000</v>
      </c>
      <c r="J49" s="14">
        <f t="shared" si="5"/>
        <v>500</v>
      </c>
    </row>
    <row r="50" spans="8:10" ht="14.25" hidden="1" customHeight="1">
      <c r="H50" s="2">
        <f t="shared" si="3"/>
        <v>26000</v>
      </c>
      <c r="I50" s="2">
        <f t="shared" si="4"/>
        <v>27000</v>
      </c>
      <c r="J50" s="14">
        <f t="shared" si="5"/>
        <v>510</v>
      </c>
    </row>
    <row r="51" spans="8:10" ht="14.25" hidden="1" customHeight="1">
      <c r="H51" s="2">
        <f t="shared" si="3"/>
        <v>27000</v>
      </c>
      <c r="I51" s="2">
        <f t="shared" si="4"/>
        <v>28000</v>
      </c>
      <c r="J51" s="14">
        <f t="shared" si="5"/>
        <v>520</v>
      </c>
    </row>
    <row r="52" spans="8:10" ht="14.25" hidden="1" customHeight="1">
      <c r="H52" s="2">
        <f t="shared" si="3"/>
        <v>28000</v>
      </c>
      <c r="I52" s="2">
        <f t="shared" si="4"/>
        <v>29000</v>
      </c>
      <c r="J52" s="14">
        <f t="shared" si="5"/>
        <v>530</v>
      </c>
    </row>
    <row r="53" spans="8:10" ht="14.25" hidden="1" customHeight="1">
      <c r="H53" s="2">
        <f t="shared" si="3"/>
        <v>29000</v>
      </c>
      <c r="I53" s="2">
        <f t="shared" si="4"/>
        <v>30000</v>
      </c>
      <c r="J53" s="14">
        <f t="shared" si="5"/>
        <v>540</v>
      </c>
    </row>
    <row r="54" spans="8:10" ht="14.25" hidden="1" customHeight="1">
      <c r="H54" s="2">
        <f t="shared" si="3"/>
        <v>30000</v>
      </c>
      <c r="I54" s="2">
        <f t="shared" si="4"/>
        <v>31000</v>
      </c>
      <c r="J54" s="14">
        <f t="shared" si="5"/>
        <v>550</v>
      </c>
    </row>
    <row r="55" spans="8:10" ht="14.25" hidden="1" customHeight="1">
      <c r="H55" s="2">
        <f t="shared" si="3"/>
        <v>31000</v>
      </c>
      <c r="I55" s="2">
        <f t="shared" si="4"/>
        <v>32000</v>
      </c>
      <c r="J55" s="14">
        <f t="shared" si="5"/>
        <v>560</v>
      </c>
    </row>
    <row r="56" spans="8:10" ht="14.25" hidden="1" customHeight="1">
      <c r="H56" s="2">
        <f t="shared" si="3"/>
        <v>32000</v>
      </c>
      <c r="I56" s="2">
        <f t="shared" si="4"/>
        <v>33000</v>
      </c>
      <c r="J56" s="14">
        <f t="shared" si="5"/>
        <v>570</v>
      </c>
    </row>
    <row r="57" spans="8:10" ht="14.25" hidden="1" customHeight="1">
      <c r="H57" s="2">
        <f t="shared" si="3"/>
        <v>33000</v>
      </c>
      <c r="I57" s="2">
        <f t="shared" si="4"/>
        <v>34000</v>
      </c>
      <c r="J57" s="14">
        <f t="shared" si="5"/>
        <v>580</v>
      </c>
    </row>
    <row r="58" spans="8:10" ht="14.25" hidden="1" customHeight="1">
      <c r="H58" s="2">
        <f t="shared" si="3"/>
        <v>34000</v>
      </c>
      <c r="I58" s="2">
        <f t="shared" si="4"/>
        <v>35000</v>
      </c>
      <c r="J58" s="14">
        <f t="shared" si="5"/>
        <v>590</v>
      </c>
    </row>
    <row r="59" spans="8:10" ht="14.25" hidden="1" customHeight="1">
      <c r="H59" s="2">
        <f t="shared" si="3"/>
        <v>35000</v>
      </c>
      <c r="I59" s="2">
        <f t="shared" si="4"/>
        <v>36000</v>
      </c>
      <c r="J59" s="14">
        <f t="shared" si="5"/>
        <v>600</v>
      </c>
    </row>
    <row r="60" spans="8:10" ht="14.25" hidden="1" customHeight="1">
      <c r="H60" s="2">
        <f t="shared" si="3"/>
        <v>36000</v>
      </c>
      <c r="I60" s="2">
        <f t="shared" si="4"/>
        <v>37000</v>
      </c>
      <c r="J60" s="14">
        <f t="shared" si="5"/>
        <v>610</v>
      </c>
    </row>
    <row r="61" spans="8:10" ht="14.25" hidden="1" customHeight="1">
      <c r="H61" s="2">
        <f t="shared" si="3"/>
        <v>37000</v>
      </c>
      <c r="I61" s="2">
        <f t="shared" si="4"/>
        <v>38000</v>
      </c>
      <c r="J61" s="14">
        <f t="shared" si="5"/>
        <v>620</v>
      </c>
    </row>
    <row r="62" spans="8:10" ht="14.25" hidden="1" customHeight="1">
      <c r="H62" s="2">
        <f t="shared" ref="H62:H80" si="6">H61+1000</f>
        <v>38000</v>
      </c>
      <c r="I62" s="2">
        <f t="shared" ref="I62:I80" si="7">I61+1000</f>
        <v>39000</v>
      </c>
      <c r="J62" s="14">
        <f t="shared" ref="J62:J80" si="8">J61+10</f>
        <v>630</v>
      </c>
    </row>
    <row r="63" spans="8:10" ht="14.25" hidden="1" customHeight="1">
      <c r="H63" s="2">
        <f t="shared" si="6"/>
        <v>39000</v>
      </c>
      <c r="I63" s="2">
        <f t="shared" si="7"/>
        <v>40000</v>
      </c>
      <c r="J63" s="14">
        <f t="shared" si="8"/>
        <v>640</v>
      </c>
    </row>
    <row r="64" spans="8:10" ht="14.25" hidden="1" customHeight="1">
      <c r="H64" s="2">
        <f t="shared" si="6"/>
        <v>40000</v>
      </c>
      <c r="I64" s="2">
        <f t="shared" si="7"/>
        <v>41000</v>
      </c>
      <c r="J64" s="14">
        <f t="shared" si="8"/>
        <v>650</v>
      </c>
    </row>
    <row r="65" spans="8:10" ht="14.25" hidden="1" customHeight="1">
      <c r="H65" s="2">
        <f t="shared" si="6"/>
        <v>41000</v>
      </c>
      <c r="I65" s="2">
        <f t="shared" si="7"/>
        <v>42000</v>
      </c>
      <c r="J65" s="14">
        <f t="shared" si="8"/>
        <v>660</v>
      </c>
    </row>
    <row r="66" spans="8:10" ht="14.25" hidden="1" customHeight="1">
      <c r="H66" s="2">
        <f t="shared" si="6"/>
        <v>42000</v>
      </c>
      <c r="I66" s="2">
        <f t="shared" si="7"/>
        <v>43000</v>
      </c>
      <c r="J66" s="14">
        <f t="shared" si="8"/>
        <v>670</v>
      </c>
    </row>
    <row r="67" spans="8:10" ht="14.25" hidden="1" customHeight="1">
      <c r="H67" s="2">
        <f t="shared" si="6"/>
        <v>43000</v>
      </c>
      <c r="I67" s="2">
        <f t="shared" si="7"/>
        <v>44000</v>
      </c>
      <c r="J67" s="14">
        <f t="shared" si="8"/>
        <v>680</v>
      </c>
    </row>
    <row r="68" spans="8:10" ht="14.25" hidden="1" customHeight="1">
      <c r="H68" s="2">
        <f t="shared" si="6"/>
        <v>44000</v>
      </c>
      <c r="I68" s="2">
        <f t="shared" si="7"/>
        <v>45000</v>
      </c>
      <c r="J68" s="14">
        <f t="shared" si="8"/>
        <v>690</v>
      </c>
    </row>
    <row r="69" spans="8:10" ht="14.25" hidden="1" customHeight="1">
      <c r="H69" s="2">
        <f t="shared" si="6"/>
        <v>45000</v>
      </c>
      <c r="I69" s="2">
        <f t="shared" si="7"/>
        <v>46000</v>
      </c>
      <c r="J69" s="14">
        <f t="shared" si="8"/>
        <v>700</v>
      </c>
    </row>
    <row r="70" spans="8:10" ht="14.25" hidden="1" customHeight="1">
      <c r="H70" s="2">
        <f t="shared" si="6"/>
        <v>46000</v>
      </c>
      <c r="I70" s="2">
        <f t="shared" si="7"/>
        <v>47000</v>
      </c>
      <c r="J70" s="14">
        <f t="shared" si="8"/>
        <v>710</v>
      </c>
    </row>
    <row r="71" spans="8:10" ht="14.25" hidden="1" customHeight="1">
      <c r="H71" s="2">
        <f t="shared" si="6"/>
        <v>47000</v>
      </c>
      <c r="I71" s="2">
        <f t="shared" si="7"/>
        <v>48000</v>
      </c>
      <c r="J71" s="14">
        <f t="shared" si="8"/>
        <v>720</v>
      </c>
    </row>
    <row r="72" spans="8:10" ht="14.25" hidden="1" customHeight="1">
      <c r="H72" s="2">
        <f t="shared" si="6"/>
        <v>48000</v>
      </c>
      <c r="I72" s="2">
        <f t="shared" si="7"/>
        <v>49000</v>
      </c>
      <c r="J72" s="14">
        <f t="shared" si="8"/>
        <v>730</v>
      </c>
    </row>
    <row r="73" spans="8:10" ht="14.25" hidden="1" customHeight="1">
      <c r="H73" s="2">
        <f t="shared" si="6"/>
        <v>49000</v>
      </c>
      <c r="I73" s="2">
        <f t="shared" si="7"/>
        <v>50000</v>
      </c>
      <c r="J73" s="14">
        <f t="shared" si="8"/>
        <v>740</v>
      </c>
    </row>
    <row r="74" spans="8:10" ht="14.25" hidden="1" customHeight="1">
      <c r="H74" s="2">
        <f t="shared" si="6"/>
        <v>50000</v>
      </c>
      <c r="I74" s="2">
        <f t="shared" si="7"/>
        <v>51000</v>
      </c>
      <c r="J74" s="14">
        <f t="shared" si="8"/>
        <v>750</v>
      </c>
    </row>
    <row r="75" spans="8:10" ht="14.25" hidden="1" customHeight="1">
      <c r="H75" s="2">
        <f t="shared" si="6"/>
        <v>51000</v>
      </c>
      <c r="I75" s="2">
        <f t="shared" si="7"/>
        <v>52000</v>
      </c>
      <c r="J75" s="14">
        <f t="shared" si="8"/>
        <v>760</v>
      </c>
    </row>
    <row r="76" spans="8:10" ht="14.25" hidden="1" customHeight="1">
      <c r="H76" s="2">
        <f t="shared" si="6"/>
        <v>52000</v>
      </c>
      <c r="I76" s="2">
        <f t="shared" si="7"/>
        <v>53000</v>
      </c>
      <c r="J76" s="14">
        <f t="shared" si="8"/>
        <v>770</v>
      </c>
    </row>
    <row r="77" spans="8:10" ht="14.25" hidden="1" customHeight="1">
      <c r="H77" s="2">
        <f t="shared" si="6"/>
        <v>53000</v>
      </c>
      <c r="I77" s="2">
        <f t="shared" si="7"/>
        <v>54000</v>
      </c>
      <c r="J77" s="14">
        <f t="shared" si="8"/>
        <v>780</v>
      </c>
    </row>
    <row r="78" spans="8:10" ht="14.25" hidden="1" customHeight="1">
      <c r="H78" s="2">
        <f t="shared" si="6"/>
        <v>54000</v>
      </c>
      <c r="I78" s="2">
        <f t="shared" si="7"/>
        <v>55000</v>
      </c>
      <c r="J78" s="14">
        <f t="shared" si="8"/>
        <v>790</v>
      </c>
    </row>
    <row r="79" spans="8:10" ht="14.25" hidden="1" customHeight="1">
      <c r="H79" s="2">
        <f t="shared" si="6"/>
        <v>55000</v>
      </c>
      <c r="I79" s="2">
        <f t="shared" si="7"/>
        <v>56000</v>
      </c>
      <c r="J79" s="14">
        <f t="shared" si="8"/>
        <v>800</v>
      </c>
    </row>
    <row r="80" spans="8:10" ht="14.25" hidden="1" customHeight="1">
      <c r="H80" s="2">
        <f t="shared" si="6"/>
        <v>56000</v>
      </c>
      <c r="I80" s="2">
        <f t="shared" si="7"/>
        <v>57000</v>
      </c>
      <c r="J80" s="14">
        <f t="shared" si="8"/>
        <v>810</v>
      </c>
    </row>
    <row r="81" spans="5:10" ht="9" hidden="1" customHeight="1">
      <c r="J81" s="14"/>
    </row>
    <row r="82" spans="5:10" ht="30.75" customHeight="1">
      <c r="E82" s="96"/>
      <c r="F82" s="96"/>
      <c r="J82" s="14"/>
    </row>
    <row r="83" spans="5:10" ht="24" customHeight="1">
      <c r="E83" s="97"/>
      <c r="F83" s="97"/>
      <c r="J83" s="14"/>
    </row>
    <row r="84" spans="5:10" ht="19.5" customHeight="1">
      <c r="E84" s="43"/>
      <c r="F84" s="44"/>
      <c r="J84" s="14"/>
    </row>
    <row r="85" spans="5:10" ht="27" customHeight="1">
      <c r="E85" s="43"/>
      <c r="F85" s="44"/>
    </row>
    <row r="86" spans="5:10" ht="24.75" customHeight="1">
      <c r="E86" s="43"/>
      <c r="F86" s="44"/>
    </row>
    <row r="87" spans="5:10" ht="25.5" customHeight="1">
      <c r="E87" s="43"/>
      <c r="F87" s="44"/>
    </row>
    <row r="88" spans="5:10" ht="23.25" customHeight="1">
      <c r="E88" s="45"/>
      <c r="F88" s="44"/>
    </row>
    <row r="89" spans="5:10" ht="24.75" customHeight="1">
      <c r="E89" s="45"/>
      <c r="F89" s="44"/>
    </row>
    <row r="90" spans="5:10" ht="14.25" customHeight="1">
      <c r="E90" s="46"/>
    </row>
    <row r="91" spans="5:10" ht="14.25" customHeight="1">
      <c r="E91"/>
    </row>
    <row r="92" spans="5:10" ht="14.25" customHeight="1">
      <c r="E92"/>
    </row>
    <row r="93" spans="5:10" ht="14.25" customHeight="1">
      <c r="E93"/>
      <c r="G93" s="16"/>
    </row>
    <row r="94" spans="5:10" ht="14.25" customHeight="1">
      <c r="E94"/>
      <c r="G94" s="16"/>
    </row>
    <row r="95" spans="5:10" ht="14.25" customHeight="1">
      <c r="E95"/>
      <c r="G95" s="47"/>
    </row>
    <row r="96" spans="5:10" ht="14.25" customHeight="1">
      <c r="E96"/>
      <c r="G96" s="48"/>
    </row>
    <row r="97" spans="5:7" ht="14.25" customHeight="1">
      <c r="E97"/>
      <c r="G97" s="49"/>
    </row>
    <row r="98" spans="5:7" ht="14.25" customHeight="1">
      <c r="E98"/>
      <c r="G98" s="16"/>
    </row>
    <row r="99" spans="5:7" ht="14.25" customHeight="1">
      <c r="E99"/>
    </row>
    <row r="100" spans="5:7" ht="14.25" customHeight="1">
      <c r="E100" s="46"/>
    </row>
    <row r="101" spans="5:7" ht="14.25" customHeight="1">
      <c r="E101"/>
    </row>
    <row r="102" spans="5:7" ht="14.25" customHeight="1">
      <c r="E102"/>
    </row>
    <row r="103" spans="5:7" ht="14.25" customHeight="1">
      <c r="E103"/>
    </row>
    <row r="104" spans="5:7" ht="14.25" customHeight="1">
      <c r="E104"/>
    </row>
    <row r="105" spans="5:7" ht="14.25" customHeight="1">
      <c r="E105"/>
    </row>
    <row r="106" spans="5:7" ht="14.25" customHeight="1">
      <c r="E106"/>
    </row>
    <row r="107" spans="5:7" ht="14.25" customHeight="1">
      <c r="E107"/>
    </row>
    <row r="108" spans="5:7" ht="14.25" customHeight="1">
      <c r="E108"/>
    </row>
  </sheetData>
  <mergeCells count="3">
    <mergeCell ref="F1:J1"/>
    <mergeCell ref="E82:F82"/>
    <mergeCell ref="E83:F8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15F9A"/>
  </sheetPr>
  <dimension ref="A1:R108"/>
  <sheetViews>
    <sheetView zoomScale="90" zoomScaleNormal="90" workbookViewId="0">
      <selection activeCell="F16" sqref="F16"/>
    </sheetView>
  </sheetViews>
  <sheetFormatPr defaultColWidth="9.125" defaultRowHeight="14.25"/>
  <cols>
    <col min="1" max="1" width="5.625" style="1" customWidth="1"/>
    <col min="2" max="2" width="19.625" style="1" customWidth="1"/>
    <col min="3" max="3" width="68.5" style="1" bestFit="1" customWidth="1"/>
    <col min="4" max="4" width="24.125" style="2" hidden="1" customWidth="1"/>
    <col min="5" max="5" width="41.5" style="2" bestFit="1" customWidth="1"/>
    <col min="6" max="6" width="24.875" style="2" customWidth="1"/>
    <col min="7" max="7" width="24.25" style="2" customWidth="1"/>
    <col min="8" max="9" width="27" style="2" customWidth="1"/>
    <col min="10" max="10" width="19.875" style="2" customWidth="1"/>
    <col min="11" max="13" width="9.125" style="2"/>
    <col min="14" max="15" width="13.5" style="2" customWidth="1"/>
    <col min="16" max="16" width="12.5" style="2" customWidth="1"/>
    <col min="17" max="17" width="9.875" style="2" customWidth="1"/>
    <col min="18" max="18" width="10.125" style="2" customWidth="1"/>
    <col min="19" max="16384" width="9.125" style="2"/>
  </cols>
  <sheetData>
    <row r="1" spans="1:18" ht="30" customHeight="1">
      <c r="C1" s="3" t="s">
        <v>0</v>
      </c>
      <c r="D1" s="3" t="s">
        <v>0</v>
      </c>
      <c r="E1" s="4">
        <f>Sheet1!E1</f>
        <v>46268</v>
      </c>
      <c r="F1" s="95" t="s">
        <v>1</v>
      </c>
      <c r="G1" s="95"/>
      <c r="H1" s="95"/>
      <c r="I1" s="95"/>
      <c r="J1" s="95"/>
    </row>
    <row r="2" spans="1:18" ht="20.25" customHeight="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</row>
    <row r="3" spans="1:18" ht="18" customHeight="1">
      <c r="A3" s="6">
        <v>1</v>
      </c>
      <c r="B3" s="7" t="str">
        <f>Sheet1!B6</f>
        <v>DDN-1286</v>
      </c>
      <c r="C3" s="8" t="str">
        <f>Sheet1!C6</f>
        <v>PRK1B PENAPLATA DDN</v>
      </c>
      <c r="D3" s="9"/>
      <c r="E3" s="10" t="str">
        <f>Sheet1!E6</f>
        <v>DIANA B. CANILLO SARAGENA</v>
      </c>
      <c r="F3" s="11">
        <f>IFERROR(VLOOKUP($B3,'EOD - SEPTEMBER 3, 2026'!$B$2:$G$1004,3,FALSE()),0)</f>
        <v>10015</v>
      </c>
      <c r="G3" s="12">
        <f>Sheet1!G6</f>
        <v>1200</v>
      </c>
      <c r="H3" s="13">
        <f t="shared" ref="H3:H22" si="0">F3*0.125</f>
        <v>1251.875</v>
      </c>
      <c r="I3" s="13">
        <f t="shared" ref="I3:I21" si="1">F3-G3-H3</f>
        <v>7563.125</v>
      </c>
      <c r="J3" s="13">
        <f t="shared" ref="J3:J21" si="2">IF((AND(F3&gt;=100,F3&lt;5000)),$J$28,IF((AND(F3&gt;=5000,F3&lt;6000)),$J$29,IF((AND(F3&gt;=6000,F3&lt;7000)),$J$30,IF((AND(F3&gt;=7000,F3&lt;8000)),$J$31,IF((AND(F3&gt;=8000,F3&lt;9000)),$J$32,IF((AND(F3&gt;=9000,F3&lt;10000)),$J$33,IF((AND(F3&gt;=10000,F3&lt;11000)),$J$34,IF((AND(F3&gt;=11000,F3&lt;12000)),$J$35,IF((AND(F3&gt;=12000,F3&lt;13000)),$J$36,IF((AND(F3&gt;=13000,F3&lt;14000)),$J$37,IF((AND(F3&gt;=14000,F3&lt;15000)),$J$38,IF((AND(F3&gt;=15000,F3&lt;16000)),$J$39,IF((AND(F3&gt;=16000,F3&lt;17000)),$J$40,IF((AND(F3&gt;=17000,F3&lt;18000)),$J$41,IF((AND(F3&gt;=18000,F3&lt;19000)),$J$42,IF((AND(F3&gt;=19000,F3&lt;20000)),$J$43,IF((AND(F3&gt;=20000,F3&lt;21000)),$J$44,IF((AND(F3&gt;=21000,F3&lt;22000)),$J$45,IF((AND(F3&gt;=22000,F3&lt;23000)),$J$46,IF((AND(F3&gt;=23000,F3&lt;24000)),$J$47,IF((AND(F3&gt;=24000,F3&lt;25000)),$J$48,IF((AND(F3&gt;=25000,F3&lt;26000)),$J$49,IF((AND(F3&gt;=26000,F3&lt;27000)),$J$50,IF((AND(F3&gt;=27000,F3&lt;28000)),$J$51,IF((AND(F3&gt;=28000,F3&lt;29000)),$J$52,IF((AND(F3&gt;=29000,F3&lt;30000)),$J$53,IF((AND(F3&gt;=30000,F3&lt;31000)),$J$54,IF((AND(F3&gt;=31000,F3&lt;32000)),$J$55,IF((AND(F3&gt;=32000,F3&lt;33000)),$J$56,IF((AND(F3&gt;=33000,F3&lt;34000)),$J$57,IF((AND(F3&gt;=34000,F3&lt;35000)),$J$58,IF((AND(F3&gt;=35000,F3&lt;36000)),$J$59,IF((AND(F3&gt;=36000,F3&lt;37000)),$J$60,IF((AND(F3&gt;=37000,F3&lt;38000)),$J$61,IF((AND(F3&gt;=38000,F3&lt;39000)),$J$62,IF((AND(F3&gt;=39000,F3&lt;40000)),$J$63,IF((AND(F3&gt;=40000,F3&lt;41000)),$J$64,IF((AND(F3&gt;=41000,F3&lt;42000)),$J$65,IF((AND(F3&gt;=42000,F3&lt;43000)),$J$66,IF((AND(F3&gt;=43000,F3&lt;44000)),$J$67,IF((AND(F3&gt;=44000,F3&lt;45000)),$J$68,IF((AND(F3&gt;=45000,F3&lt;46000)),$J$69,IF((AND(F3&gt;=46000,F3&lt;47000)),$J$70,IF((AND(F3&gt;=47000,F3&lt;48000)),$J$71,IF((AND(F3&gt;=48000,F3&lt;49000)),$J$72,IF((AND(F3&gt;=49000,F3&lt;50000)),$J$73,IF((AND(F3&gt;=50000,F3&lt;51000)),$J$74,IF((AND(F3&gt;=51000,F3&lt;52000)),$J$75,IF((AND(F3&gt;=52000,F3&lt;53000)),$J$76,IF((AND(F3&gt;=53000,F3&lt;54000)),$J$77,IF((AND(F3&gt;=54000,F3&lt;55000)),$J$78,IF((AND(F3&gt;=55000,F3&lt;56000)),$J$79,IF((AND(F3&gt;=56000,F3&lt;57000)),$J$80,IF((AND(F3&gt;=57000,F3&lt;58000)),$J$81,IF((AND(F3&gt;=58000,F3&lt;59000)),$J$82,IF((AND(F3&gt;=59000,F3&lt;60000)),$J$83,IF((AND(F3&gt;=60000,F3&lt;61000)),$J$84,"0")))))))))))))))))))))))))))))))))))))))))))))))))))))))))</f>
        <v>350</v>
      </c>
      <c r="N3" s="14"/>
      <c r="O3" s="14"/>
      <c r="P3" s="14"/>
      <c r="Q3" s="14"/>
    </row>
    <row r="4" spans="1:18" ht="18.75" customHeight="1">
      <c r="A4" s="6">
        <v>2</v>
      </c>
      <c r="B4" s="7" t="str">
        <f>Sheet1!B16</f>
        <v>DDN-1302</v>
      </c>
      <c r="C4" s="8" t="str">
        <f>Sheet1!C16</f>
        <v>P2 LIMAO,PENAPLATA</v>
      </c>
      <c r="D4" s="15"/>
      <c r="E4" s="10" t="str">
        <f>Sheet1!E16</f>
        <v>Caren Espinosa</v>
      </c>
      <c r="F4" s="11">
        <f>IFERROR(VLOOKUP($B4,'EOD - SEPTEMBER 3, 2026'!$B$2:$G$1004,3,FALSE()),0)</f>
        <v>8174</v>
      </c>
      <c r="G4" s="12">
        <f>Sheet1!G16</f>
        <v>6800</v>
      </c>
      <c r="H4" s="13">
        <f t="shared" si="0"/>
        <v>1021.75</v>
      </c>
      <c r="I4" s="13">
        <f t="shared" si="1"/>
        <v>352.25</v>
      </c>
      <c r="J4" s="13">
        <f t="shared" si="2"/>
        <v>330</v>
      </c>
      <c r="N4" s="14"/>
      <c r="O4" s="14"/>
      <c r="P4" s="14"/>
      <c r="R4" s="14"/>
    </row>
    <row r="5" spans="1:18" s="81" customFormat="1" ht="18" customHeight="1">
      <c r="A5" s="80">
        <v>3</v>
      </c>
      <c r="B5" s="20" t="str">
        <f>Sheet1!B23</f>
        <v>DDN-1630</v>
      </c>
      <c r="C5" s="50" t="str">
        <f>Sheet1!C23</f>
        <v>Prk 7, ANUNANG, KAPUTIAN, IGACOS (TEMPORARY DEACTIVATED)</v>
      </c>
      <c r="D5" s="51"/>
      <c r="E5" s="22">
        <f>Sheet1!E23</f>
        <v>0</v>
      </c>
      <c r="F5" s="34">
        <f>IFERROR(VLOOKUP($B5,'EOD - SEPTEMBER 3, 2026'!$B$2:$G$1004,3,FALSE()),0)</f>
        <v>0</v>
      </c>
      <c r="G5" s="35">
        <f>Sheet1!G23</f>
        <v>0</v>
      </c>
      <c r="H5" s="36">
        <f t="shared" si="0"/>
        <v>0</v>
      </c>
      <c r="I5" s="36">
        <f t="shared" si="1"/>
        <v>0</v>
      </c>
      <c r="J5" s="36" t="str">
        <f t="shared" si="2"/>
        <v>0</v>
      </c>
      <c r="N5" s="82"/>
      <c r="O5" s="82"/>
      <c r="P5" s="82"/>
      <c r="R5" s="82"/>
    </row>
    <row r="6" spans="1:18" s="76" customFormat="1" ht="18" customHeight="1">
      <c r="A6" s="74">
        <v>4</v>
      </c>
      <c r="B6" s="68" t="str">
        <f>Sheet1!B24</f>
        <v>DDN-1631</v>
      </c>
      <c r="C6" s="69" t="str">
        <f>Sheet1!C24</f>
        <v>PORUK 3, AUMBAY, SAMAL</v>
      </c>
      <c r="D6" s="70"/>
      <c r="E6" s="18" t="str">
        <f>Sheet1!E24</f>
        <v>AMABELLE GIAN</v>
      </c>
      <c r="F6" s="71">
        <f>IFERROR(VLOOKUP($B6,'EOD - SEPTEMBER 3, 2026'!$B$2:$G$1004,3,FALSE()),0)</f>
        <v>2640</v>
      </c>
      <c r="G6" s="72">
        <f>Sheet1!G24</f>
        <v>0</v>
      </c>
      <c r="H6" s="73">
        <f t="shared" si="0"/>
        <v>330</v>
      </c>
      <c r="I6" s="73">
        <f t="shared" si="1"/>
        <v>2310</v>
      </c>
      <c r="J6" s="73">
        <f t="shared" si="2"/>
        <v>250</v>
      </c>
      <c r="N6" s="77"/>
      <c r="O6" s="77"/>
      <c r="P6" s="77"/>
      <c r="R6" s="77"/>
    </row>
    <row r="7" spans="1:18" ht="18" customHeight="1">
      <c r="A7" s="6">
        <v>5</v>
      </c>
      <c r="B7" s="7" t="str">
        <f>Sheet1!B25</f>
        <v>DDN-1632</v>
      </c>
      <c r="C7" s="8" t="str">
        <f>Sheet1!C25</f>
        <v>PUROK 1, TAGBAY SAMAL</v>
      </c>
      <c r="D7" s="15"/>
      <c r="E7" s="10" t="str">
        <f>Sheet1!E25</f>
        <v>Jeralyne Marcellones</v>
      </c>
      <c r="F7" s="11">
        <f>IFERROR(VLOOKUP($B7,'EOD - SEPTEMBER 3, 2026'!$B$2:$G$1004,3,FALSE()),0)</f>
        <v>3790</v>
      </c>
      <c r="G7" s="12">
        <f>Sheet1!G25</f>
        <v>2000</v>
      </c>
      <c r="H7" s="13">
        <f t="shared" si="0"/>
        <v>473.75</v>
      </c>
      <c r="I7" s="13">
        <f t="shared" si="1"/>
        <v>1316.25</v>
      </c>
      <c r="J7" s="13">
        <f t="shared" si="2"/>
        <v>250</v>
      </c>
      <c r="L7" s="16"/>
      <c r="N7" s="14"/>
      <c r="O7" s="14"/>
      <c r="P7" s="14"/>
      <c r="R7" s="14"/>
    </row>
    <row r="8" spans="1:18" ht="18" customHeight="1">
      <c r="A8" s="6">
        <v>6</v>
      </c>
      <c r="B8" s="7" t="str">
        <f>Sheet1!B26</f>
        <v>DDN-1634</v>
      </c>
      <c r="C8" s="8" t="str">
        <f>Sheet1!C26</f>
        <v>TAGBITINAO, GUILON</v>
      </c>
      <c r="D8" s="15"/>
      <c r="E8" s="10" t="str">
        <f>Sheet1!E26</f>
        <v>ILLAINE YBAÑEZ</v>
      </c>
      <c r="F8" s="11">
        <f>IFERROR(VLOOKUP($B8,'EOD - SEPTEMBER 3, 2026'!$B$2:$G$1004,3,FALSE()),0)</f>
        <v>5420</v>
      </c>
      <c r="G8" s="12">
        <f>Sheet1!G26</f>
        <v>0</v>
      </c>
      <c r="H8" s="13">
        <f t="shared" si="0"/>
        <v>677.5</v>
      </c>
      <c r="I8" s="13">
        <f t="shared" si="1"/>
        <v>4742.5</v>
      </c>
      <c r="J8" s="13">
        <f t="shared" si="2"/>
        <v>300</v>
      </c>
      <c r="N8" s="14"/>
      <c r="O8" s="14"/>
      <c r="P8" s="14"/>
      <c r="R8" s="14"/>
    </row>
    <row r="9" spans="1:18" ht="15.75" customHeight="1">
      <c r="A9" s="6">
        <v>7</v>
      </c>
      <c r="B9" s="7" t="str">
        <f>Sheet1!B27</f>
        <v>DDN-1679</v>
      </c>
      <c r="C9" s="8" t="str">
        <f>Sheet1!C27</f>
        <v>P4 CAWAG, IGACOS</v>
      </c>
      <c r="D9" s="15"/>
      <c r="E9" s="10" t="str">
        <f>Sheet1!E27</f>
        <v xml:space="preserve">Jasmine Nicole J. Gila </v>
      </c>
      <c r="F9" s="11">
        <f>IFERROR(VLOOKUP($B9,'EOD - SEPTEMBER 3, 2026'!$B$2:$G$1004,3,FALSE()),0)</f>
        <v>5880</v>
      </c>
      <c r="G9" s="12">
        <f>Sheet1!G27</f>
        <v>0</v>
      </c>
      <c r="H9" s="13">
        <f t="shared" si="0"/>
        <v>735</v>
      </c>
      <c r="I9" s="13">
        <f t="shared" si="1"/>
        <v>5145</v>
      </c>
      <c r="J9" s="13">
        <f t="shared" si="2"/>
        <v>300</v>
      </c>
      <c r="L9" s="16"/>
      <c r="N9" s="14"/>
      <c r="O9" s="14"/>
      <c r="P9" s="14"/>
      <c r="R9" s="14"/>
    </row>
    <row r="10" spans="1:18" ht="18" customHeight="1">
      <c r="A10" s="6">
        <v>8</v>
      </c>
      <c r="B10" s="7" t="str">
        <f>Sheet1!B28</f>
        <v>DDN-1714</v>
      </c>
      <c r="C10" s="8" t="str">
        <f>Sheet1!C28</f>
        <v>PUROK 1, CAWAG</v>
      </c>
      <c r="D10" s="15"/>
      <c r="E10" s="10" t="str">
        <f>Sheet1!E28</f>
        <v>Reisthlle Ann D. Dapiton</v>
      </c>
      <c r="F10" s="11">
        <f>IFERROR(VLOOKUP($B10,'EOD - SEPTEMBER 3, 2026'!$B$2:$G$1004,3,FALSE()),0)</f>
        <v>3765</v>
      </c>
      <c r="G10" s="12">
        <f>Sheet1!G28</f>
        <v>2400</v>
      </c>
      <c r="H10" s="13">
        <f t="shared" si="0"/>
        <v>470.625</v>
      </c>
      <c r="I10" s="13">
        <f t="shared" si="1"/>
        <v>894.375</v>
      </c>
      <c r="J10" s="13">
        <f t="shared" si="2"/>
        <v>250</v>
      </c>
      <c r="N10" s="14"/>
      <c r="O10" s="14"/>
      <c r="P10" s="14"/>
      <c r="R10" s="14"/>
    </row>
    <row r="11" spans="1:18" ht="18" customHeight="1">
      <c r="A11" s="6">
        <v>9</v>
      </c>
      <c r="B11" s="7" t="str">
        <f>Sheet1!B29</f>
        <v>DDN-1737</v>
      </c>
      <c r="C11" s="8" t="str">
        <f>Sheet1!C29</f>
        <v>PUROK 3B PARAISO CAWAG</v>
      </c>
      <c r="D11" s="15"/>
      <c r="E11" s="10" t="str">
        <f>Sheet1!E29</f>
        <v>Loraine Junatas</v>
      </c>
      <c r="F11" s="11">
        <f>IFERROR(VLOOKUP($B11,'EOD - SEPTEMBER 3, 2026'!$B$2:$G$1004,3,FALSE()),0)</f>
        <v>2660</v>
      </c>
      <c r="G11" s="12">
        <f>Sheet1!G29</f>
        <v>1200</v>
      </c>
      <c r="H11" s="13">
        <f t="shared" si="0"/>
        <v>332.5</v>
      </c>
      <c r="I11" s="13">
        <f t="shared" si="1"/>
        <v>1127.5</v>
      </c>
      <c r="J11" s="13">
        <f t="shared" si="2"/>
        <v>250</v>
      </c>
      <c r="N11" s="14"/>
      <c r="O11" s="14"/>
      <c r="P11" s="14"/>
      <c r="R11" s="14"/>
    </row>
    <row r="12" spans="1:18" ht="18" customHeight="1">
      <c r="A12" s="6">
        <v>10</v>
      </c>
      <c r="B12" s="7" t="str">
        <f>Sheet1!B30</f>
        <v>DDN-1757</v>
      </c>
      <c r="C12" s="8" t="str">
        <f>Sheet1!C30</f>
        <v>Purok 6, Aumbay, Samal City</v>
      </c>
      <c r="D12" s="15"/>
      <c r="E12" s="10" t="str">
        <f>Sheet1!E30</f>
        <v>Janilyn Buragay Callano</v>
      </c>
      <c r="F12" s="11">
        <f>IFERROR(VLOOKUP($B12,'EOD - SEPTEMBER 3, 2026'!$B$2:$G$1004,3,FALSE()),0)</f>
        <v>4050</v>
      </c>
      <c r="G12" s="12">
        <f>Sheet1!G30</f>
        <v>1600</v>
      </c>
      <c r="H12" s="13">
        <f t="shared" si="0"/>
        <v>506.25</v>
      </c>
      <c r="I12" s="13">
        <f t="shared" si="1"/>
        <v>1943.75</v>
      </c>
      <c r="J12" s="13">
        <f t="shared" si="2"/>
        <v>250</v>
      </c>
      <c r="N12" s="14"/>
      <c r="O12" s="14"/>
      <c r="P12" s="14"/>
      <c r="R12" s="14"/>
    </row>
    <row r="13" spans="1:18" ht="18" customHeight="1">
      <c r="A13" s="6">
        <v>11</v>
      </c>
      <c r="B13" s="7" t="str">
        <f>Sheet1!B31</f>
        <v>DDN-1758</v>
      </c>
      <c r="C13" s="8" t="str">
        <f>Sheet1!C31</f>
        <v xml:space="preserve">Purok 5A Tagbay, Samal </v>
      </c>
      <c r="D13" s="15"/>
      <c r="E13" s="10" t="str">
        <f>Sheet1!E31</f>
        <v>Chen A. Canillo</v>
      </c>
      <c r="F13" s="11">
        <f>IFERROR(VLOOKUP($B13,'EOD - SEPTEMBER 3, 2026'!$B$2:$G$1004,3,FALSE()),0)</f>
        <v>1640</v>
      </c>
      <c r="G13" s="12">
        <f>Sheet1!G31</f>
        <v>800</v>
      </c>
      <c r="H13" s="13">
        <f t="shared" si="0"/>
        <v>205</v>
      </c>
      <c r="I13" s="13">
        <f t="shared" si="1"/>
        <v>635</v>
      </c>
      <c r="J13" s="13">
        <f t="shared" si="2"/>
        <v>250</v>
      </c>
      <c r="N13" s="14"/>
      <c r="O13" s="14"/>
      <c r="P13" s="14"/>
      <c r="R13" s="14"/>
    </row>
    <row r="14" spans="1:18" s="31" customFormat="1" ht="18" customHeight="1">
      <c r="A14" s="23">
        <v>12</v>
      </c>
      <c r="B14" s="24" t="str">
        <f>Sheet1!B33</f>
        <v>DDN-1756</v>
      </c>
      <c r="C14" s="52" t="str">
        <f>Sheet1!C33</f>
        <v>PRK 3A PEÑAPLATA, SAMAL</v>
      </c>
      <c r="D14" s="26"/>
      <c r="E14" s="27" t="str">
        <f>Sheet1!E33</f>
        <v>ANNALYN CUENCO</v>
      </c>
      <c r="F14" s="28">
        <f>IFERROR(VLOOKUP($B14,'EOD - SEPTEMBER 3, 2026'!$B$2:$G$1004,3,FALSE()),0)</f>
        <v>6189</v>
      </c>
      <c r="G14" s="29">
        <f>Sheet1!G33</f>
        <v>4400</v>
      </c>
      <c r="H14" s="30">
        <f t="shared" si="0"/>
        <v>773.625</v>
      </c>
      <c r="I14" s="30">
        <f t="shared" si="1"/>
        <v>1015.375</v>
      </c>
      <c r="J14" s="30">
        <f t="shared" si="2"/>
        <v>310</v>
      </c>
      <c r="N14" s="32"/>
      <c r="O14" s="32"/>
      <c r="P14" s="32"/>
      <c r="R14" s="32"/>
    </row>
    <row r="15" spans="1:18" s="31" customFormat="1" ht="18" customHeight="1">
      <c r="A15" s="23">
        <v>13</v>
      </c>
      <c r="B15" s="24" t="str">
        <f>Sheet1!B34</f>
        <v>DDN-1759</v>
      </c>
      <c r="C15" s="52" t="str">
        <f>Sheet1!C34</f>
        <v>PRK KALACHOCHI, TAGBAOBO</v>
      </c>
      <c r="D15" s="26"/>
      <c r="E15" s="27" t="str">
        <f>Sheet1!E34</f>
        <v>Aiza Jane Batucan</v>
      </c>
      <c r="F15" s="28">
        <f>IFERROR(VLOOKUP($B15,'EOD - SEPTEMBER 3, 2026'!$B$2:$G$1004,3,FALSE()),0)</f>
        <v>3794</v>
      </c>
      <c r="G15" s="29">
        <f>Sheet1!G34</f>
        <v>2400</v>
      </c>
      <c r="H15" s="30">
        <f t="shared" si="0"/>
        <v>474.25</v>
      </c>
      <c r="I15" s="30">
        <f t="shared" si="1"/>
        <v>919.75</v>
      </c>
      <c r="J15" s="30">
        <f t="shared" si="2"/>
        <v>250</v>
      </c>
      <c r="N15" s="32"/>
      <c r="O15" s="32"/>
      <c r="P15" s="32"/>
      <c r="R15" s="32"/>
    </row>
    <row r="16" spans="1:18" ht="19.5" customHeight="1">
      <c r="A16" s="6">
        <v>14</v>
      </c>
      <c r="B16" s="20" t="str">
        <f>Sheet1!B35</f>
        <v>DDN-1760</v>
      </c>
      <c r="C16" s="50" t="str">
        <f>Sheet1!C35</f>
        <v>PRK ROSAL LIBOT, TAGBAOBO</v>
      </c>
      <c r="D16" s="21"/>
      <c r="E16" s="22">
        <f>Sheet1!E35</f>
        <v>0</v>
      </c>
      <c r="F16" s="34">
        <f>IFERROR(VLOOKUP($B16,'EOD - SEPTEMBER 3, 2026'!$B$2:$G$1004,3,FALSE()),0)</f>
        <v>0</v>
      </c>
      <c r="G16" s="35">
        <f>Sheet1!G35</f>
        <v>0</v>
      </c>
      <c r="H16" s="36">
        <f t="shared" si="0"/>
        <v>0</v>
      </c>
      <c r="I16" s="36">
        <f t="shared" si="1"/>
        <v>0</v>
      </c>
      <c r="J16" s="36" t="str">
        <f t="shared" si="2"/>
        <v>0</v>
      </c>
      <c r="N16" s="14"/>
      <c r="O16" s="14"/>
      <c r="P16" s="14"/>
      <c r="R16" s="14"/>
    </row>
    <row r="17" spans="1:18" s="76" customFormat="1" ht="18" customHeight="1">
      <c r="A17" s="74">
        <v>15</v>
      </c>
      <c r="B17" s="68" t="str">
        <f>Sheet1!B36</f>
        <v>DDN-1761</v>
      </c>
      <c r="C17" s="69" t="str">
        <f>Sheet1!C36</f>
        <v>PRK 7, AZUCENA, TAGBAOBO</v>
      </c>
      <c r="D17" s="70"/>
      <c r="E17" s="18" t="str">
        <f>Sheet1!E36</f>
        <v>LEZEL IBANEZ</v>
      </c>
      <c r="F17" s="71">
        <f>IFERROR(VLOOKUP($B17,'EOD - SEPTEMBER 3, 2026'!$B$2:$G$1004,3,FALSE()),0)</f>
        <v>3075</v>
      </c>
      <c r="G17" s="72">
        <f>Sheet1!G36</f>
        <v>0</v>
      </c>
      <c r="H17" s="73">
        <f t="shared" si="0"/>
        <v>384.375</v>
      </c>
      <c r="I17" s="73">
        <f t="shared" si="1"/>
        <v>2690.625</v>
      </c>
      <c r="J17" s="73">
        <f t="shared" si="2"/>
        <v>250</v>
      </c>
      <c r="N17" s="77"/>
      <c r="O17" s="77"/>
      <c r="P17" s="77"/>
      <c r="R17" s="77"/>
    </row>
    <row r="18" spans="1:18" ht="18" customHeight="1">
      <c r="A18" s="6">
        <v>16</v>
      </c>
      <c r="B18" s="20" t="str">
        <f>Sheet1!B37</f>
        <v>DDN-1762</v>
      </c>
      <c r="C18" s="50" t="str">
        <f>Sheet1!C37</f>
        <v>PRK CACAO, KAPUTIAN</v>
      </c>
      <c r="D18" s="21"/>
      <c r="E18" s="22">
        <f>Sheet1!E37</f>
        <v>0</v>
      </c>
      <c r="F18" s="34">
        <f>IFERROR(VLOOKUP($B18,'EOD - SEPTEMBER 3, 2026'!$B$2:$G$1004,3,FALSE()),0)</f>
        <v>0</v>
      </c>
      <c r="G18" s="35">
        <f>Sheet1!G37</f>
        <v>0</v>
      </c>
      <c r="H18" s="36">
        <f t="shared" si="0"/>
        <v>0</v>
      </c>
      <c r="I18" s="36">
        <f t="shared" si="1"/>
        <v>0</v>
      </c>
      <c r="J18" s="36" t="str">
        <f t="shared" si="2"/>
        <v>0</v>
      </c>
      <c r="N18" s="14"/>
      <c r="O18" s="14"/>
      <c r="P18" s="14"/>
      <c r="R18" s="14"/>
    </row>
    <row r="19" spans="1:18" s="81" customFormat="1" ht="18" customHeight="1">
      <c r="A19" s="80">
        <v>17</v>
      </c>
      <c r="B19" s="20" t="str">
        <f>Sheet1!B38</f>
        <v>DDN-1763</v>
      </c>
      <c r="C19" s="50" t="str">
        <f>Sheet1!C38</f>
        <v>PRK 3B, ANUNANG</v>
      </c>
      <c r="D19" s="21"/>
      <c r="E19" s="22" t="str">
        <f>Sheet1!E38</f>
        <v>Divine Lazo</v>
      </c>
      <c r="F19" s="34">
        <f>IFERROR(VLOOKUP($B19,'EOD - SEPTEMBER 3, 2026'!$B$2:$G$1004,3,FALSE()),0)</f>
        <v>0</v>
      </c>
      <c r="G19" s="35">
        <f>Sheet1!G38</f>
        <v>0</v>
      </c>
      <c r="H19" s="36">
        <f t="shared" si="0"/>
        <v>0</v>
      </c>
      <c r="I19" s="36">
        <f t="shared" si="1"/>
        <v>0</v>
      </c>
      <c r="J19" s="36"/>
      <c r="N19" s="82"/>
      <c r="O19" s="82"/>
      <c r="P19" s="82"/>
      <c r="R19" s="82"/>
    </row>
    <row r="20" spans="1:18" ht="18" customHeight="1">
      <c r="A20" s="6">
        <v>18</v>
      </c>
      <c r="B20" s="68" t="str">
        <f>Sheet1!B39</f>
        <v>DDN-1764</v>
      </c>
      <c r="C20" s="69" t="str">
        <f>Sheet1!C39</f>
        <v>PRK 16, KAPUTIAN</v>
      </c>
      <c r="D20" s="70"/>
      <c r="E20" s="18" t="str">
        <f>Sheet1!E39</f>
        <v>Ikn Dzaia L. Peroso</v>
      </c>
      <c r="F20" s="71">
        <f>IFERROR(VLOOKUP($B20,'EOD - SEPTEMBER 3, 2026'!$B$2:$G$1004,3,FALSE()),0)</f>
        <v>5669</v>
      </c>
      <c r="G20" s="72">
        <f>Sheet1!G39</f>
        <v>0</v>
      </c>
      <c r="H20" s="73">
        <f t="shared" si="0"/>
        <v>708.625</v>
      </c>
      <c r="I20" s="73">
        <f t="shared" si="1"/>
        <v>4960.375</v>
      </c>
      <c r="J20" s="73">
        <f t="shared" si="2"/>
        <v>300</v>
      </c>
      <c r="N20" s="14"/>
      <c r="O20" s="14"/>
      <c r="P20" s="14"/>
      <c r="R20" s="14"/>
    </row>
    <row r="21" spans="1:18" s="31" customFormat="1" ht="18" customHeight="1">
      <c r="A21" s="23">
        <v>19</v>
      </c>
      <c r="B21" s="24" t="str">
        <f>Sheet1!B40</f>
        <v>DDN-1765</v>
      </c>
      <c r="C21" s="52" t="str">
        <f>Sheet1!C40</f>
        <v>PRk 7, TADTAD, BADERA</v>
      </c>
      <c r="D21" s="26"/>
      <c r="E21" s="27" t="str">
        <f>Sheet1!E40</f>
        <v>Anne Via Feje</v>
      </c>
      <c r="F21" s="28">
        <f>IFERROR(VLOOKUP($B21,'EOD - SEPTEMBER 3, 2026'!$B$2:$G$1004,3,FALSE()),0)</f>
        <v>1764</v>
      </c>
      <c r="G21" s="29">
        <f>Sheet1!G40</f>
        <v>0</v>
      </c>
      <c r="H21" s="30">
        <f t="shared" si="0"/>
        <v>220.5</v>
      </c>
      <c r="I21" s="30">
        <f t="shared" si="1"/>
        <v>1543.5</v>
      </c>
      <c r="J21" s="30">
        <f t="shared" si="2"/>
        <v>250</v>
      </c>
      <c r="N21" s="32"/>
      <c r="O21" s="32"/>
      <c r="P21" s="32"/>
      <c r="R21" s="32"/>
    </row>
    <row r="22" spans="1:18" ht="18" customHeight="1">
      <c r="A22" s="6"/>
      <c r="B22" s="6" t="s">
        <v>65</v>
      </c>
      <c r="C22" s="8" t="s">
        <v>65</v>
      </c>
      <c r="D22" s="37" t="s">
        <v>66</v>
      </c>
      <c r="E22" s="10" t="s">
        <v>68</v>
      </c>
      <c r="F22" s="11">
        <f>IFERROR(VLOOKUP($B22,'EOD - SEPTEMBER 3, 2026'!$B$2:$G$1004,3,FALSE()),0)</f>
        <v>0</v>
      </c>
      <c r="G22" s="12">
        <f>IFERROR(VLOOKUP($B22,'EOD - SEPTEMBER 3, 2026'!$B:$G,6,FALSE()),0)</f>
        <v>0</v>
      </c>
      <c r="H22" s="13">
        <f t="shared" si="0"/>
        <v>0</v>
      </c>
      <c r="I22" s="13"/>
      <c r="J22" s="13">
        <v>500</v>
      </c>
      <c r="N22" s="14"/>
      <c r="O22" s="14"/>
      <c r="P22" s="14"/>
      <c r="R22" s="14"/>
    </row>
    <row r="23" spans="1:18" ht="20.25" customHeight="1">
      <c r="A23" s="6"/>
      <c r="B23" s="6"/>
      <c r="C23" s="37" t="s">
        <v>69</v>
      </c>
      <c r="D23" s="37" t="s">
        <v>69</v>
      </c>
      <c r="E23" s="15"/>
      <c r="F23" s="38">
        <f>SUM(F3:F22)</f>
        <v>68525</v>
      </c>
      <c r="G23" s="38">
        <f>SUM(G3:G22)</f>
        <v>22800</v>
      </c>
      <c r="H23" s="38">
        <f>SUM(H3:H22)</f>
        <v>8565.625</v>
      </c>
      <c r="I23" s="38">
        <f>SUM(I3:I22)</f>
        <v>37159.375</v>
      </c>
      <c r="J23" s="38">
        <f>SUM(J3:J22)</f>
        <v>4640</v>
      </c>
      <c r="N23" s="14"/>
      <c r="O23" s="14"/>
      <c r="P23" s="14"/>
      <c r="R23" s="14"/>
    </row>
    <row r="24" spans="1:18" ht="21" customHeight="1">
      <c r="A24" s="6"/>
      <c r="B24" s="6"/>
      <c r="C24" s="8"/>
      <c r="D24" s="15"/>
      <c r="E24" s="15"/>
      <c r="F24" s="15"/>
      <c r="G24" s="15"/>
      <c r="H24" s="39" t="s">
        <v>9</v>
      </c>
      <c r="I24" s="40">
        <f>H23</f>
        <v>8565.625</v>
      </c>
      <c r="J24" s="15"/>
      <c r="N24" s="14"/>
      <c r="O24" s="14"/>
      <c r="P24" s="14"/>
      <c r="R24" s="14"/>
    </row>
    <row r="25" spans="1:18" ht="19.5" customHeight="1">
      <c r="A25" s="6"/>
      <c r="B25" s="6"/>
      <c r="C25" s="6"/>
      <c r="D25" s="15"/>
      <c r="E25" s="15"/>
      <c r="F25" s="15"/>
      <c r="G25" s="15"/>
      <c r="H25" s="41" t="s">
        <v>70</v>
      </c>
      <c r="I25" s="38">
        <f>SUM(I23:I24)</f>
        <v>45725</v>
      </c>
      <c r="J25" s="15"/>
      <c r="N25" s="14"/>
      <c r="O25" s="14"/>
      <c r="P25" s="14"/>
      <c r="R25" s="14"/>
    </row>
    <row r="26" spans="1:18" ht="14.25" customHeight="1">
      <c r="D26" s="42"/>
      <c r="N26" s="14"/>
      <c r="O26" s="14"/>
      <c r="P26" s="14"/>
      <c r="R26" s="14"/>
    </row>
    <row r="27" spans="1:18" ht="1.5" customHeight="1">
      <c r="N27" s="14"/>
      <c r="O27" s="14"/>
      <c r="P27" s="14"/>
      <c r="R27" s="14"/>
    </row>
    <row r="28" spans="1:18" ht="18" hidden="1" customHeight="1">
      <c r="J28" s="14">
        <v>250</v>
      </c>
      <c r="N28" s="14"/>
      <c r="O28" s="14"/>
      <c r="P28" s="14"/>
      <c r="R28" s="14"/>
    </row>
    <row r="29" spans="1:18" ht="18" hidden="1" customHeight="1">
      <c r="H29" s="2">
        <v>5000</v>
      </c>
      <c r="I29" s="2">
        <v>6000</v>
      </c>
      <c r="J29" s="14">
        <v>300</v>
      </c>
      <c r="N29" s="14"/>
      <c r="O29" s="14"/>
      <c r="P29" s="14"/>
      <c r="R29" s="14"/>
    </row>
    <row r="30" spans="1:18" ht="18" hidden="1" customHeight="1">
      <c r="H30" s="2">
        <f t="shared" ref="H30:H61" si="3">H29+1000</f>
        <v>6000</v>
      </c>
      <c r="I30" s="2">
        <f t="shared" ref="I30:I61" si="4">I29+1000</f>
        <v>7000</v>
      </c>
      <c r="J30" s="14">
        <f t="shared" ref="J30:J61" si="5">J29+10</f>
        <v>310</v>
      </c>
      <c r="N30" s="14"/>
      <c r="O30" s="14"/>
      <c r="P30" s="14"/>
      <c r="R30" s="14"/>
    </row>
    <row r="31" spans="1:18" ht="18" hidden="1" customHeight="1">
      <c r="H31" s="2">
        <f t="shared" si="3"/>
        <v>7000</v>
      </c>
      <c r="I31" s="2">
        <f t="shared" si="4"/>
        <v>8000</v>
      </c>
      <c r="J31" s="14">
        <f t="shared" si="5"/>
        <v>320</v>
      </c>
      <c r="N31" s="14"/>
      <c r="O31" s="14"/>
      <c r="P31" s="14"/>
      <c r="R31" s="14"/>
    </row>
    <row r="32" spans="1:18" ht="18" hidden="1" customHeight="1">
      <c r="H32" s="2">
        <f t="shared" si="3"/>
        <v>8000</v>
      </c>
      <c r="I32" s="2">
        <f t="shared" si="4"/>
        <v>9000</v>
      </c>
      <c r="J32" s="14">
        <f t="shared" si="5"/>
        <v>330</v>
      </c>
      <c r="P32" s="14"/>
    </row>
    <row r="33" spans="8:16" ht="18" hidden="1" customHeight="1">
      <c r="H33" s="2">
        <f t="shared" si="3"/>
        <v>9000</v>
      </c>
      <c r="I33" s="2">
        <f t="shared" si="4"/>
        <v>10000</v>
      </c>
      <c r="J33" s="14">
        <f t="shared" si="5"/>
        <v>340</v>
      </c>
      <c r="P33" s="14"/>
    </row>
    <row r="34" spans="8:16" ht="18" hidden="1" customHeight="1">
      <c r="H34" s="2">
        <f t="shared" si="3"/>
        <v>10000</v>
      </c>
      <c r="I34" s="2">
        <f t="shared" si="4"/>
        <v>11000</v>
      </c>
      <c r="J34" s="14">
        <f t="shared" si="5"/>
        <v>350</v>
      </c>
    </row>
    <row r="35" spans="8:16" ht="18" hidden="1" customHeight="1">
      <c r="H35" s="2">
        <f t="shared" si="3"/>
        <v>11000</v>
      </c>
      <c r="I35" s="2">
        <f t="shared" si="4"/>
        <v>12000</v>
      </c>
      <c r="J35" s="14">
        <f t="shared" si="5"/>
        <v>360</v>
      </c>
    </row>
    <row r="36" spans="8:16" ht="18" hidden="1" customHeight="1">
      <c r="H36" s="2">
        <f t="shared" si="3"/>
        <v>12000</v>
      </c>
      <c r="I36" s="2">
        <f t="shared" si="4"/>
        <v>13000</v>
      </c>
      <c r="J36" s="14">
        <f t="shared" si="5"/>
        <v>370</v>
      </c>
    </row>
    <row r="37" spans="8:16" ht="18" hidden="1" customHeight="1">
      <c r="H37" s="2">
        <f t="shared" si="3"/>
        <v>13000</v>
      </c>
      <c r="I37" s="2">
        <f t="shared" si="4"/>
        <v>14000</v>
      </c>
      <c r="J37" s="14">
        <f t="shared" si="5"/>
        <v>380</v>
      </c>
    </row>
    <row r="38" spans="8:16" ht="18" hidden="1" customHeight="1">
      <c r="H38" s="2">
        <f t="shared" si="3"/>
        <v>14000</v>
      </c>
      <c r="I38" s="2">
        <f t="shared" si="4"/>
        <v>15000</v>
      </c>
      <c r="J38" s="14">
        <f t="shared" si="5"/>
        <v>390</v>
      </c>
    </row>
    <row r="39" spans="8:16" ht="18" hidden="1" customHeight="1">
      <c r="H39" s="2">
        <f t="shared" si="3"/>
        <v>15000</v>
      </c>
      <c r="I39" s="2">
        <f t="shared" si="4"/>
        <v>16000</v>
      </c>
      <c r="J39" s="14">
        <f t="shared" si="5"/>
        <v>400</v>
      </c>
    </row>
    <row r="40" spans="8:16" ht="18" hidden="1" customHeight="1">
      <c r="H40" s="2">
        <f t="shared" si="3"/>
        <v>16000</v>
      </c>
      <c r="I40" s="2">
        <f t="shared" si="4"/>
        <v>17000</v>
      </c>
      <c r="J40" s="14">
        <f t="shared" si="5"/>
        <v>410</v>
      </c>
    </row>
    <row r="41" spans="8:16" ht="18" hidden="1" customHeight="1">
      <c r="H41" s="2">
        <f t="shared" si="3"/>
        <v>17000</v>
      </c>
      <c r="I41" s="2">
        <f t="shared" si="4"/>
        <v>18000</v>
      </c>
      <c r="J41" s="14">
        <f t="shared" si="5"/>
        <v>420</v>
      </c>
    </row>
    <row r="42" spans="8:16" ht="18" hidden="1" customHeight="1">
      <c r="H42" s="2">
        <f t="shared" si="3"/>
        <v>18000</v>
      </c>
      <c r="I42" s="2">
        <f t="shared" si="4"/>
        <v>19000</v>
      </c>
      <c r="J42" s="14">
        <f t="shared" si="5"/>
        <v>430</v>
      </c>
    </row>
    <row r="43" spans="8:16" ht="18" hidden="1" customHeight="1">
      <c r="H43" s="2">
        <f t="shared" si="3"/>
        <v>19000</v>
      </c>
      <c r="I43" s="2">
        <f t="shared" si="4"/>
        <v>20000</v>
      </c>
      <c r="J43" s="14">
        <f t="shared" si="5"/>
        <v>440</v>
      </c>
    </row>
    <row r="44" spans="8:16" ht="18" hidden="1" customHeight="1">
      <c r="H44" s="2">
        <f t="shared" si="3"/>
        <v>20000</v>
      </c>
      <c r="I44" s="2">
        <f t="shared" si="4"/>
        <v>21000</v>
      </c>
      <c r="J44" s="14">
        <f t="shared" si="5"/>
        <v>450</v>
      </c>
    </row>
    <row r="45" spans="8:16" ht="14.25" hidden="1" customHeight="1">
      <c r="H45" s="2">
        <f t="shared" si="3"/>
        <v>21000</v>
      </c>
      <c r="I45" s="2">
        <f t="shared" si="4"/>
        <v>22000</v>
      </c>
      <c r="J45" s="14">
        <f t="shared" si="5"/>
        <v>460</v>
      </c>
    </row>
    <row r="46" spans="8:16" ht="14.25" hidden="1" customHeight="1">
      <c r="H46" s="2">
        <f t="shared" si="3"/>
        <v>22000</v>
      </c>
      <c r="I46" s="2">
        <f t="shared" si="4"/>
        <v>23000</v>
      </c>
      <c r="J46" s="14">
        <f t="shared" si="5"/>
        <v>470</v>
      </c>
    </row>
    <row r="47" spans="8:16" ht="14.25" hidden="1" customHeight="1">
      <c r="H47" s="2">
        <f t="shared" si="3"/>
        <v>23000</v>
      </c>
      <c r="I47" s="2">
        <f t="shared" si="4"/>
        <v>24000</v>
      </c>
      <c r="J47" s="14">
        <f t="shared" si="5"/>
        <v>480</v>
      </c>
    </row>
    <row r="48" spans="8:16" ht="14.25" hidden="1" customHeight="1">
      <c r="H48" s="2">
        <f t="shared" si="3"/>
        <v>24000</v>
      </c>
      <c r="I48" s="2">
        <f t="shared" si="4"/>
        <v>25000</v>
      </c>
      <c r="J48" s="14">
        <f t="shared" si="5"/>
        <v>490</v>
      </c>
    </row>
    <row r="49" spans="8:10" ht="14.25" hidden="1" customHeight="1">
      <c r="H49" s="2">
        <f t="shared" si="3"/>
        <v>25000</v>
      </c>
      <c r="I49" s="2">
        <f t="shared" si="4"/>
        <v>26000</v>
      </c>
      <c r="J49" s="14">
        <f t="shared" si="5"/>
        <v>500</v>
      </c>
    </row>
    <row r="50" spans="8:10" ht="14.25" hidden="1" customHeight="1">
      <c r="H50" s="2">
        <f t="shared" si="3"/>
        <v>26000</v>
      </c>
      <c r="I50" s="2">
        <f t="shared" si="4"/>
        <v>27000</v>
      </c>
      <c r="J50" s="14">
        <f t="shared" si="5"/>
        <v>510</v>
      </c>
    </row>
    <row r="51" spans="8:10" ht="14.25" hidden="1" customHeight="1">
      <c r="H51" s="2">
        <f t="shared" si="3"/>
        <v>27000</v>
      </c>
      <c r="I51" s="2">
        <f t="shared" si="4"/>
        <v>28000</v>
      </c>
      <c r="J51" s="14">
        <f t="shared" si="5"/>
        <v>520</v>
      </c>
    </row>
    <row r="52" spans="8:10" ht="14.25" hidden="1" customHeight="1">
      <c r="H52" s="2">
        <f t="shared" si="3"/>
        <v>28000</v>
      </c>
      <c r="I52" s="2">
        <f t="shared" si="4"/>
        <v>29000</v>
      </c>
      <c r="J52" s="14">
        <f t="shared" si="5"/>
        <v>530</v>
      </c>
    </row>
    <row r="53" spans="8:10" ht="14.25" hidden="1" customHeight="1">
      <c r="H53" s="2">
        <f t="shared" si="3"/>
        <v>29000</v>
      </c>
      <c r="I53" s="2">
        <f t="shared" si="4"/>
        <v>30000</v>
      </c>
      <c r="J53" s="14">
        <f t="shared" si="5"/>
        <v>540</v>
      </c>
    </row>
    <row r="54" spans="8:10" ht="14.25" hidden="1" customHeight="1">
      <c r="H54" s="2">
        <f t="shared" si="3"/>
        <v>30000</v>
      </c>
      <c r="I54" s="2">
        <f t="shared" si="4"/>
        <v>31000</v>
      </c>
      <c r="J54" s="14">
        <f t="shared" si="5"/>
        <v>550</v>
      </c>
    </row>
    <row r="55" spans="8:10" ht="14.25" hidden="1" customHeight="1">
      <c r="H55" s="2">
        <f t="shared" si="3"/>
        <v>31000</v>
      </c>
      <c r="I55" s="2">
        <f t="shared" si="4"/>
        <v>32000</v>
      </c>
      <c r="J55" s="14">
        <f t="shared" si="5"/>
        <v>560</v>
      </c>
    </row>
    <row r="56" spans="8:10" ht="14.25" hidden="1" customHeight="1">
      <c r="H56" s="2">
        <f t="shared" si="3"/>
        <v>32000</v>
      </c>
      <c r="I56" s="2">
        <f t="shared" si="4"/>
        <v>33000</v>
      </c>
      <c r="J56" s="14">
        <f t="shared" si="5"/>
        <v>570</v>
      </c>
    </row>
    <row r="57" spans="8:10" ht="14.25" hidden="1" customHeight="1">
      <c r="H57" s="2">
        <f t="shared" si="3"/>
        <v>33000</v>
      </c>
      <c r="I57" s="2">
        <f t="shared" si="4"/>
        <v>34000</v>
      </c>
      <c r="J57" s="14">
        <f t="shared" si="5"/>
        <v>580</v>
      </c>
    </row>
    <row r="58" spans="8:10" ht="14.25" hidden="1" customHeight="1">
      <c r="H58" s="2">
        <f t="shared" si="3"/>
        <v>34000</v>
      </c>
      <c r="I58" s="2">
        <f t="shared" si="4"/>
        <v>35000</v>
      </c>
      <c r="J58" s="14">
        <f t="shared" si="5"/>
        <v>590</v>
      </c>
    </row>
    <row r="59" spans="8:10" ht="14.25" hidden="1" customHeight="1">
      <c r="H59" s="2">
        <f t="shared" si="3"/>
        <v>35000</v>
      </c>
      <c r="I59" s="2">
        <f t="shared" si="4"/>
        <v>36000</v>
      </c>
      <c r="J59" s="14">
        <f t="shared" si="5"/>
        <v>600</v>
      </c>
    </row>
    <row r="60" spans="8:10" ht="14.25" hidden="1" customHeight="1">
      <c r="H60" s="2">
        <f t="shared" si="3"/>
        <v>36000</v>
      </c>
      <c r="I60" s="2">
        <f t="shared" si="4"/>
        <v>37000</v>
      </c>
      <c r="J60" s="14">
        <f t="shared" si="5"/>
        <v>610</v>
      </c>
    </row>
    <row r="61" spans="8:10" ht="14.25" hidden="1" customHeight="1">
      <c r="H61" s="2">
        <f t="shared" si="3"/>
        <v>37000</v>
      </c>
      <c r="I61" s="2">
        <f t="shared" si="4"/>
        <v>38000</v>
      </c>
      <c r="J61" s="14">
        <f t="shared" si="5"/>
        <v>620</v>
      </c>
    </row>
    <row r="62" spans="8:10" ht="14.25" hidden="1" customHeight="1">
      <c r="H62" s="2">
        <f t="shared" ref="H62:H80" si="6">H61+1000</f>
        <v>38000</v>
      </c>
      <c r="I62" s="2">
        <f t="shared" ref="I62:I80" si="7">I61+1000</f>
        <v>39000</v>
      </c>
      <c r="J62" s="14">
        <f t="shared" ref="J62:J80" si="8">J61+10</f>
        <v>630</v>
      </c>
    </row>
    <row r="63" spans="8:10" ht="14.25" hidden="1" customHeight="1">
      <c r="H63" s="2">
        <f t="shared" si="6"/>
        <v>39000</v>
      </c>
      <c r="I63" s="2">
        <f t="shared" si="7"/>
        <v>40000</v>
      </c>
      <c r="J63" s="14">
        <f t="shared" si="8"/>
        <v>640</v>
      </c>
    </row>
    <row r="64" spans="8:10" ht="14.25" hidden="1" customHeight="1">
      <c r="H64" s="2">
        <f t="shared" si="6"/>
        <v>40000</v>
      </c>
      <c r="I64" s="2">
        <f t="shared" si="7"/>
        <v>41000</v>
      </c>
      <c r="J64" s="14">
        <f t="shared" si="8"/>
        <v>650</v>
      </c>
    </row>
    <row r="65" spans="8:10" ht="14.25" hidden="1" customHeight="1">
      <c r="H65" s="2">
        <f t="shared" si="6"/>
        <v>41000</v>
      </c>
      <c r="I65" s="2">
        <f t="shared" si="7"/>
        <v>42000</v>
      </c>
      <c r="J65" s="14">
        <f t="shared" si="8"/>
        <v>660</v>
      </c>
    </row>
    <row r="66" spans="8:10" ht="14.25" hidden="1" customHeight="1">
      <c r="H66" s="2">
        <f t="shared" si="6"/>
        <v>42000</v>
      </c>
      <c r="I66" s="2">
        <f t="shared" si="7"/>
        <v>43000</v>
      </c>
      <c r="J66" s="14">
        <f t="shared" si="8"/>
        <v>670</v>
      </c>
    </row>
    <row r="67" spans="8:10" ht="14.25" hidden="1" customHeight="1">
      <c r="H67" s="2">
        <f t="shared" si="6"/>
        <v>43000</v>
      </c>
      <c r="I67" s="2">
        <f t="shared" si="7"/>
        <v>44000</v>
      </c>
      <c r="J67" s="14">
        <f t="shared" si="8"/>
        <v>680</v>
      </c>
    </row>
    <row r="68" spans="8:10" ht="14.25" hidden="1" customHeight="1">
      <c r="H68" s="2">
        <f t="shared" si="6"/>
        <v>44000</v>
      </c>
      <c r="I68" s="2">
        <f t="shared" si="7"/>
        <v>45000</v>
      </c>
      <c r="J68" s="14">
        <f t="shared" si="8"/>
        <v>690</v>
      </c>
    </row>
    <row r="69" spans="8:10" ht="14.25" hidden="1" customHeight="1">
      <c r="H69" s="2">
        <f t="shared" si="6"/>
        <v>45000</v>
      </c>
      <c r="I69" s="2">
        <f t="shared" si="7"/>
        <v>46000</v>
      </c>
      <c r="J69" s="14">
        <f t="shared" si="8"/>
        <v>700</v>
      </c>
    </row>
    <row r="70" spans="8:10" ht="14.25" hidden="1" customHeight="1">
      <c r="H70" s="2">
        <f t="shared" si="6"/>
        <v>46000</v>
      </c>
      <c r="I70" s="2">
        <f t="shared" si="7"/>
        <v>47000</v>
      </c>
      <c r="J70" s="14">
        <f t="shared" si="8"/>
        <v>710</v>
      </c>
    </row>
    <row r="71" spans="8:10" ht="14.25" hidden="1" customHeight="1">
      <c r="H71" s="2">
        <f t="shared" si="6"/>
        <v>47000</v>
      </c>
      <c r="I71" s="2">
        <f t="shared" si="7"/>
        <v>48000</v>
      </c>
      <c r="J71" s="14">
        <f t="shared" si="8"/>
        <v>720</v>
      </c>
    </row>
    <row r="72" spans="8:10" ht="14.25" hidden="1" customHeight="1">
      <c r="H72" s="2">
        <f t="shared" si="6"/>
        <v>48000</v>
      </c>
      <c r="I72" s="2">
        <f t="shared" si="7"/>
        <v>49000</v>
      </c>
      <c r="J72" s="14">
        <f t="shared" si="8"/>
        <v>730</v>
      </c>
    </row>
    <row r="73" spans="8:10" ht="14.25" hidden="1" customHeight="1">
      <c r="H73" s="2">
        <f t="shared" si="6"/>
        <v>49000</v>
      </c>
      <c r="I73" s="2">
        <f t="shared" si="7"/>
        <v>50000</v>
      </c>
      <c r="J73" s="14">
        <f t="shared" si="8"/>
        <v>740</v>
      </c>
    </row>
    <row r="74" spans="8:10" ht="14.25" hidden="1" customHeight="1">
      <c r="H74" s="2">
        <f t="shared" si="6"/>
        <v>50000</v>
      </c>
      <c r="I74" s="2">
        <f t="shared" si="7"/>
        <v>51000</v>
      </c>
      <c r="J74" s="14">
        <f t="shared" si="8"/>
        <v>750</v>
      </c>
    </row>
    <row r="75" spans="8:10" ht="14.25" hidden="1" customHeight="1">
      <c r="H75" s="2">
        <f t="shared" si="6"/>
        <v>51000</v>
      </c>
      <c r="I75" s="2">
        <f t="shared" si="7"/>
        <v>52000</v>
      </c>
      <c r="J75" s="14">
        <f t="shared" si="8"/>
        <v>760</v>
      </c>
    </row>
    <row r="76" spans="8:10" ht="14.25" hidden="1" customHeight="1">
      <c r="H76" s="2">
        <f t="shared" si="6"/>
        <v>52000</v>
      </c>
      <c r="I76" s="2">
        <f t="shared" si="7"/>
        <v>53000</v>
      </c>
      <c r="J76" s="14">
        <f t="shared" si="8"/>
        <v>770</v>
      </c>
    </row>
    <row r="77" spans="8:10" ht="14.25" hidden="1" customHeight="1">
      <c r="H77" s="2">
        <f t="shared" si="6"/>
        <v>53000</v>
      </c>
      <c r="I77" s="2">
        <f t="shared" si="7"/>
        <v>54000</v>
      </c>
      <c r="J77" s="14">
        <f t="shared" si="8"/>
        <v>780</v>
      </c>
    </row>
    <row r="78" spans="8:10" ht="14.25" hidden="1" customHeight="1">
      <c r="H78" s="2">
        <f t="shared" si="6"/>
        <v>54000</v>
      </c>
      <c r="I78" s="2">
        <f t="shared" si="7"/>
        <v>55000</v>
      </c>
      <c r="J78" s="14">
        <f t="shared" si="8"/>
        <v>790</v>
      </c>
    </row>
    <row r="79" spans="8:10" ht="14.25" hidden="1" customHeight="1">
      <c r="H79" s="2">
        <f t="shared" si="6"/>
        <v>55000</v>
      </c>
      <c r="I79" s="2">
        <f t="shared" si="7"/>
        <v>56000</v>
      </c>
      <c r="J79" s="14">
        <f t="shared" si="8"/>
        <v>800</v>
      </c>
    </row>
    <row r="80" spans="8:10" ht="14.25" hidden="1" customHeight="1">
      <c r="H80" s="2">
        <f t="shared" si="6"/>
        <v>56000</v>
      </c>
      <c r="I80" s="2">
        <f t="shared" si="7"/>
        <v>57000</v>
      </c>
      <c r="J80" s="14">
        <f t="shared" si="8"/>
        <v>810</v>
      </c>
    </row>
    <row r="81" spans="5:10" ht="9" hidden="1" customHeight="1">
      <c r="J81" s="14"/>
    </row>
    <row r="82" spans="5:10" ht="30.75" customHeight="1">
      <c r="E82" s="96"/>
      <c r="F82" s="96"/>
      <c r="J82" s="14"/>
    </row>
    <row r="83" spans="5:10" ht="24" customHeight="1">
      <c r="E83" s="97"/>
      <c r="F83" s="97"/>
      <c r="J83" s="14"/>
    </row>
    <row r="84" spans="5:10" ht="19.5" customHeight="1">
      <c r="E84" s="43"/>
      <c r="F84" s="44"/>
      <c r="J84" s="14"/>
    </row>
    <row r="85" spans="5:10" ht="27" customHeight="1">
      <c r="E85" s="43"/>
      <c r="F85" s="44"/>
    </row>
    <row r="86" spans="5:10" ht="24.75" customHeight="1">
      <c r="E86" s="43"/>
      <c r="F86" s="44"/>
    </row>
    <row r="87" spans="5:10" ht="25.5" customHeight="1">
      <c r="E87" s="43"/>
      <c r="F87" s="44"/>
    </row>
    <row r="88" spans="5:10" ht="23.25" customHeight="1">
      <c r="E88" s="45"/>
      <c r="F88" s="44"/>
    </row>
    <row r="89" spans="5:10" ht="24.75" customHeight="1">
      <c r="E89" s="45"/>
      <c r="F89" s="44"/>
    </row>
    <row r="90" spans="5:10" ht="14.25" customHeight="1">
      <c r="E90" s="46"/>
    </row>
    <row r="91" spans="5:10" ht="14.25" customHeight="1">
      <c r="E91"/>
    </row>
    <row r="92" spans="5:10" ht="14.25" customHeight="1">
      <c r="E92"/>
    </row>
    <row r="93" spans="5:10" ht="14.25" customHeight="1">
      <c r="E93"/>
      <c r="G93" s="16"/>
    </row>
    <row r="94" spans="5:10" ht="14.25" customHeight="1">
      <c r="E94"/>
      <c r="G94" s="16"/>
    </row>
    <row r="95" spans="5:10" ht="14.25" customHeight="1">
      <c r="E95"/>
      <c r="G95" s="47"/>
    </row>
    <row r="96" spans="5:10" ht="14.25" customHeight="1">
      <c r="E96"/>
      <c r="G96" s="48"/>
    </row>
    <row r="97" spans="5:7" ht="14.25" customHeight="1">
      <c r="E97"/>
      <c r="G97" s="49"/>
    </row>
    <row r="98" spans="5:7" ht="14.25" customHeight="1">
      <c r="E98"/>
      <c r="G98" s="16"/>
    </row>
    <row r="99" spans="5:7" ht="14.25" customHeight="1">
      <c r="E99"/>
    </row>
    <row r="100" spans="5:7" ht="14.25" customHeight="1">
      <c r="E100" s="46"/>
    </row>
    <row r="101" spans="5:7" ht="14.25" customHeight="1">
      <c r="E101"/>
    </row>
    <row r="102" spans="5:7" ht="14.25" customHeight="1">
      <c r="E102"/>
    </row>
    <row r="103" spans="5:7" ht="14.25" customHeight="1">
      <c r="E103"/>
    </row>
    <row r="104" spans="5:7" ht="14.25" customHeight="1">
      <c r="E104"/>
    </row>
    <row r="105" spans="5:7" ht="14.25" customHeight="1">
      <c r="E105"/>
    </row>
    <row r="106" spans="5:7" ht="14.25" customHeight="1">
      <c r="E106"/>
    </row>
    <row r="107" spans="5:7" ht="14.25" customHeight="1">
      <c r="E107"/>
    </row>
    <row r="108" spans="5:7" ht="14.25" customHeight="1">
      <c r="E108"/>
    </row>
  </sheetData>
  <mergeCells count="3">
    <mergeCell ref="F1:J1"/>
    <mergeCell ref="E82:F82"/>
    <mergeCell ref="E83:F8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04"/>
  <sheetViews>
    <sheetView zoomScale="118" zoomScaleNormal="102" workbookViewId="0">
      <pane ySplit="1" topLeftCell="A132" activePane="bottomLeft" state="frozen"/>
      <selection pane="bottomLeft" activeCell="B140" sqref="B140:D150"/>
    </sheetView>
  </sheetViews>
  <sheetFormatPr defaultColWidth="9" defaultRowHeight="15"/>
  <cols>
    <col min="1" max="1" width="13.125" style="53" customWidth="1"/>
    <col min="2" max="2" width="14.125" style="53" customWidth="1"/>
    <col min="3" max="3" width="11.125" style="53" customWidth="1"/>
    <col min="4" max="4" width="13" style="54" bestFit="1" customWidth="1"/>
    <col min="5" max="5" width="11.75" style="54" customWidth="1"/>
    <col min="6" max="6" width="18.5" style="54" customWidth="1"/>
    <col min="7" max="7" width="16.5" style="54" customWidth="1"/>
    <col min="8" max="8" width="12.125" style="54" customWidth="1"/>
    <col min="9" max="16384" width="9" style="53"/>
  </cols>
  <sheetData>
    <row r="1" spans="1:8" ht="15" customHeight="1">
      <c r="A1" s="55" t="s">
        <v>158</v>
      </c>
      <c r="B1" s="55" t="s">
        <v>71</v>
      </c>
      <c r="C1" s="55" t="s">
        <v>72</v>
      </c>
      <c r="D1" s="55" t="s">
        <v>73</v>
      </c>
      <c r="E1" s="55" t="s">
        <v>74</v>
      </c>
      <c r="F1" s="55" t="s">
        <v>75</v>
      </c>
      <c r="G1" s="55" t="s">
        <v>76</v>
      </c>
      <c r="H1" s="57" t="s">
        <v>77</v>
      </c>
    </row>
    <row r="2" spans="1:8" ht="15" customHeight="1">
      <c r="A2" s="55" t="s">
        <v>234</v>
      </c>
      <c r="B2" s="55" t="s">
        <v>226</v>
      </c>
      <c r="C2" s="55" t="s">
        <v>226</v>
      </c>
      <c r="D2" s="55">
        <v>2870</v>
      </c>
      <c r="E2" s="55">
        <v>2511.25</v>
      </c>
      <c r="F2" s="55">
        <v>358.75</v>
      </c>
      <c r="G2" s="55">
        <v>0</v>
      </c>
      <c r="H2" s="57">
        <v>2511.25</v>
      </c>
    </row>
    <row r="3" spans="1:8" ht="15" customHeight="1">
      <c r="A3" s="55" t="s">
        <v>234</v>
      </c>
      <c r="B3" s="55" t="s">
        <v>63</v>
      </c>
      <c r="C3" s="55" t="s">
        <v>63</v>
      </c>
      <c r="D3" s="55">
        <v>1764</v>
      </c>
      <c r="E3" s="55">
        <v>1543.5</v>
      </c>
      <c r="F3" s="55">
        <v>220.5</v>
      </c>
      <c r="G3" s="55">
        <v>0</v>
      </c>
      <c r="H3" s="57">
        <v>1543.5</v>
      </c>
    </row>
    <row r="4" spans="1:8" ht="15" customHeight="1">
      <c r="A4" s="55" t="s">
        <v>234</v>
      </c>
      <c r="B4" s="55" t="s">
        <v>194</v>
      </c>
      <c r="C4" s="55" t="s">
        <v>194</v>
      </c>
      <c r="D4" s="55">
        <v>2368</v>
      </c>
      <c r="E4" s="55">
        <v>2072</v>
      </c>
      <c r="F4" s="55">
        <v>296</v>
      </c>
      <c r="G4" s="55">
        <v>0</v>
      </c>
      <c r="H4" s="57">
        <v>2072</v>
      </c>
    </row>
    <row r="5" spans="1:8" ht="15" customHeight="1">
      <c r="A5" s="55" t="s">
        <v>234</v>
      </c>
      <c r="B5" s="55" t="s">
        <v>136</v>
      </c>
      <c r="C5" s="55" t="s">
        <v>136</v>
      </c>
      <c r="D5" s="55">
        <v>1794</v>
      </c>
      <c r="E5" s="55">
        <v>1569.75</v>
      </c>
      <c r="F5" s="55">
        <v>224.25</v>
      </c>
      <c r="G5" s="55">
        <v>0</v>
      </c>
      <c r="H5" s="57">
        <v>1569.75</v>
      </c>
    </row>
    <row r="6" spans="1:8" ht="15" customHeight="1">
      <c r="A6" s="55" t="s">
        <v>234</v>
      </c>
      <c r="B6" s="55" t="s">
        <v>81</v>
      </c>
      <c r="C6" s="55" t="s">
        <v>81</v>
      </c>
      <c r="D6" s="55">
        <v>1180</v>
      </c>
      <c r="E6" s="55">
        <v>1032.5</v>
      </c>
      <c r="F6" s="55">
        <v>147.5</v>
      </c>
      <c r="G6" s="55">
        <v>0</v>
      </c>
      <c r="H6" s="57">
        <v>1032.5</v>
      </c>
    </row>
    <row r="7" spans="1:8" ht="15" customHeight="1">
      <c r="A7" s="55" t="s">
        <v>234</v>
      </c>
      <c r="B7" s="55" t="s">
        <v>202</v>
      </c>
      <c r="C7" s="55" t="s">
        <v>202</v>
      </c>
      <c r="D7" s="55">
        <v>3786</v>
      </c>
      <c r="E7" s="55">
        <v>3312.75</v>
      </c>
      <c r="F7" s="55">
        <v>473.25</v>
      </c>
      <c r="G7" s="55">
        <v>800</v>
      </c>
      <c r="H7" s="57">
        <v>2512.75</v>
      </c>
    </row>
    <row r="8" spans="1:8" ht="15" customHeight="1">
      <c r="A8" s="55" t="s">
        <v>234</v>
      </c>
      <c r="B8" s="55" t="s">
        <v>89</v>
      </c>
      <c r="C8" s="55" t="s">
        <v>89</v>
      </c>
      <c r="D8" s="55">
        <v>2775</v>
      </c>
      <c r="E8" s="55">
        <v>2428.13</v>
      </c>
      <c r="F8" s="55">
        <v>346.88</v>
      </c>
      <c r="G8" s="55">
        <v>0</v>
      </c>
      <c r="H8" s="57">
        <v>2428.13</v>
      </c>
    </row>
    <row r="9" spans="1:8" ht="15" customHeight="1">
      <c r="A9" s="55" t="s">
        <v>234</v>
      </c>
      <c r="B9" s="55" t="s">
        <v>97</v>
      </c>
      <c r="C9" s="55" t="s">
        <v>97</v>
      </c>
      <c r="D9" s="55">
        <v>5025</v>
      </c>
      <c r="E9" s="55">
        <v>4396.88</v>
      </c>
      <c r="F9" s="55">
        <v>628.13</v>
      </c>
      <c r="G9" s="55">
        <v>800</v>
      </c>
      <c r="H9" s="57">
        <v>3596.88</v>
      </c>
    </row>
    <row r="10" spans="1:8" ht="15" customHeight="1">
      <c r="A10" s="55" t="s">
        <v>234</v>
      </c>
      <c r="B10" s="55" t="s">
        <v>224</v>
      </c>
      <c r="C10" s="55" t="s">
        <v>224</v>
      </c>
      <c r="D10" s="55">
        <v>7775</v>
      </c>
      <c r="E10" s="55">
        <v>6803.13</v>
      </c>
      <c r="F10" s="55">
        <v>971.88</v>
      </c>
      <c r="G10" s="55">
        <v>4800</v>
      </c>
      <c r="H10" s="57">
        <v>2003.13</v>
      </c>
    </row>
    <row r="11" spans="1:8" ht="15" customHeight="1">
      <c r="A11" s="55" t="s">
        <v>234</v>
      </c>
      <c r="B11" s="55" t="s">
        <v>204</v>
      </c>
      <c r="C11" s="55" t="s">
        <v>204</v>
      </c>
      <c r="D11" s="55">
        <v>3435</v>
      </c>
      <c r="E11" s="55">
        <v>3005.63</v>
      </c>
      <c r="F11" s="55">
        <v>429.38</v>
      </c>
      <c r="G11" s="55">
        <v>1200</v>
      </c>
      <c r="H11" s="57">
        <v>1805.63</v>
      </c>
    </row>
    <row r="12" spans="1:8" ht="15" customHeight="1">
      <c r="A12" s="55" t="s">
        <v>234</v>
      </c>
      <c r="B12" s="55" t="s">
        <v>232</v>
      </c>
      <c r="C12" s="55" t="s">
        <v>232</v>
      </c>
      <c r="D12" s="55">
        <v>5890</v>
      </c>
      <c r="E12" s="55">
        <v>5153.75</v>
      </c>
      <c r="F12" s="55">
        <v>736.25</v>
      </c>
      <c r="G12" s="55">
        <v>800</v>
      </c>
      <c r="H12" s="57">
        <v>4353.75</v>
      </c>
    </row>
    <row r="13" spans="1:8" ht="15" customHeight="1">
      <c r="A13" s="55" t="s">
        <v>234</v>
      </c>
      <c r="B13" s="55" t="s">
        <v>230</v>
      </c>
      <c r="C13" s="55" t="s">
        <v>230</v>
      </c>
      <c r="D13" s="55">
        <v>1115</v>
      </c>
      <c r="E13" s="55">
        <v>975.63</v>
      </c>
      <c r="F13" s="55">
        <v>139.38</v>
      </c>
      <c r="G13" s="55">
        <v>0</v>
      </c>
      <c r="H13" s="57">
        <v>975.63</v>
      </c>
    </row>
    <row r="14" spans="1:8" ht="15" customHeight="1">
      <c r="A14" s="55" t="s">
        <v>234</v>
      </c>
      <c r="B14" s="55" t="s">
        <v>223</v>
      </c>
      <c r="C14" s="55" t="s">
        <v>223</v>
      </c>
      <c r="D14" s="55">
        <v>7214</v>
      </c>
      <c r="E14" s="55">
        <v>6312.25</v>
      </c>
      <c r="F14" s="55">
        <v>901.75</v>
      </c>
      <c r="G14" s="55">
        <v>4400</v>
      </c>
      <c r="H14" s="57">
        <v>1912.25</v>
      </c>
    </row>
    <row r="15" spans="1:8" ht="15" customHeight="1">
      <c r="A15" s="55" t="s">
        <v>234</v>
      </c>
      <c r="B15" s="55" t="s">
        <v>195</v>
      </c>
      <c r="C15" s="55" t="s">
        <v>195</v>
      </c>
      <c r="D15" s="55">
        <v>1428</v>
      </c>
      <c r="E15" s="55">
        <v>1249.5</v>
      </c>
      <c r="F15" s="55">
        <v>178.5</v>
      </c>
      <c r="G15" s="55">
        <v>0</v>
      </c>
      <c r="H15" s="57">
        <v>1249.5</v>
      </c>
    </row>
    <row r="16" spans="1:8" ht="15" customHeight="1">
      <c r="A16" s="55" t="s">
        <v>234</v>
      </c>
      <c r="B16" s="55" t="s">
        <v>88</v>
      </c>
      <c r="C16" s="55" t="s">
        <v>88</v>
      </c>
      <c r="D16" s="55">
        <v>2660</v>
      </c>
      <c r="E16" s="55">
        <v>2327.5</v>
      </c>
      <c r="F16" s="55">
        <v>332.5</v>
      </c>
      <c r="G16" s="55">
        <v>1200</v>
      </c>
      <c r="H16" s="57">
        <v>1127.5</v>
      </c>
    </row>
    <row r="17" spans="1:8" ht="15" customHeight="1">
      <c r="A17" s="55" t="s">
        <v>234</v>
      </c>
      <c r="B17" s="55" t="s">
        <v>198</v>
      </c>
      <c r="C17" s="55" t="s">
        <v>198</v>
      </c>
      <c r="D17" s="55">
        <v>2771</v>
      </c>
      <c r="E17" s="55">
        <v>2424.63</v>
      </c>
      <c r="F17" s="55">
        <v>346.38</v>
      </c>
      <c r="G17" s="55">
        <v>0</v>
      </c>
      <c r="H17" s="57">
        <v>2424.63</v>
      </c>
    </row>
    <row r="18" spans="1:8" ht="15" customHeight="1">
      <c r="A18" s="55" t="s">
        <v>234</v>
      </c>
      <c r="B18" s="55" t="s">
        <v>218</v>
      </c>
      <c r="C18" s="55" t="s">
        <v>218</v>
      </c>
      <c r="D18" s="55">
        <v>2207</v>
      </c>
      <c r="E18" s="55">
        <v>1931.13</v>
      </c>
      <c r="F18" s="55">
        <v>275.88</v>
      </c>
      <c r="G18" s="55">
        <v>0</v>
      </c>
      <c r="H18" s="57">
        <v>1931.13</v>
      </c>
    </row>
    <row r="19" spans="1:8" ht="15" customHeight="1">
      <c r="A19" s="55" t="s">
        <v>234</v>
      </c>
      <c r="B19" s="55" t="s">
        <v>86</v>
      </c>
      <c r="C19" s="55" t="s">
        <v>86</v>
      </c>
      <c r="D19" s="55">
        <v>7317</v>
      </c>
      <c r="E19" s="55">
        <v>6402.38</v>
      </c>
      <c r="F19" s="55">
        <v>914.63</v>
      </c>
      <c r="G19" s="55">
        <v>800</v>
      </c>
      <c r="H19" s="57">
        <v>5602.38</v>
      </c>
    </row>
    <row r="20" spans="1:8" ht="15" customHeight="1">
      <c r="A20" s="55" t="s">
        <v>234</v>
      </c>
      <c r="B20" s="55" t="s">
        <v>91</v>
      </c>
      <c r="C20" s="55" t="s">
        <v>91</v>
      </c>
      <c r="D20" s="55">
        <v>3835</v>
      </c>
      <c r="E20" s="55">
        <v>3355.63</v>
      </c>
      <c r="F20" s="55">
        <v>479.38</v>
      </c>
      <c r="G20" s="55">
        <v>0</v>
      </c>
      <c r="H20" s="57">
        <v>3355.63</v>
      </c>
    </row>
    <row r="21" spans="1:8" ht="15" customHeight="1">
      <c r="A21" s="55" t="s">
        <v>234</v>
      </c>
      <c r="B21" s="55" t="s">
        <v>216</v>
      </c>
      <c r="C21" s="55" t="s">
        <v>216</v>
      </c>
      <c r="D21" s="55">
        <v>1475</v>
      </c>
      <c r="E21" s="55">
        <v>1290.6300000000001</v>
      </c>
      <c r="F21" s="55">
        <v>184.38</v>
      </c>
      <c r="G21" s="55">
        <v>0</v>
      </c>
      <c r="H21" s="57">
        <v>1290.6300000000001</v>
      </c>
    </row>
    <row r="22" spans="1:8" ht="15" customHeight="1">
      <c r="A22" s="55" t="s">
        <v>234</v>
      </c>
      <c r="B22" s="55" t="s">
        <v>135</v>
      </c>
      <c r="C22" s="55" t="s">
        <v>135</v>
      </c>
      <c r="D22" s="55">
        <v>11821</v>
      </c>
      <c r="E22" s="55">
        <v>10343.379999999999</v>
      </c>
      <c r="F22" s="55">
        <v>1477.63</v>
      </c>
      <c r="G22" s="55">
        <v>6800</v>
      </c>
      <c r="H22" s="57">
        <v>3543.38</v>
      </c>
    </row>
    <row r="23" spans="1:8" ht="15" customHeight="1">
      <c r="A23" s="55" t="s">
        <v>234</v>
      </c>
      <c r="B23" s="55" t="s">
        <v>200</v>
      </c>
      <c r="C23" s="55" t="s">
        <v>200</v>
      </c>
      <c r="D23" s="55">
        <v>1470</v>
      </c>
      <c r="E23" s="55">
        <v>1286.25</v>
      </c>
      <c r="F23" s="55">
        <v>183.75</v>
      </c>
      <c r="G23" s="55">
        <v>0</v>
      </c>
      <c r="H23" s="57">
        <v>1286.25</v>
      </c>
    </row>
    <row r="24" spans="1:8" ht="15" customHeight="1">
      <c r="A24" s="55" t="s">
        <v>234</v>
      </c>
      <c r="B24" s="55" t="s">
        <v>101</v>
      </c>
      <c r="C24" s="55" t="s">
        <v>101</v>
      </c>
      <c r="D24" s="55">
        <v>5880</v>
      </c>
      <c r="E24" s="55">
        <v>5145</v>
      </c>
      <c r="F24" s="55">
        <v>735</v>
      </c>
      <c r="G24" s="55">
        <v>0</v>
      </c>
      <c r="H24" s="57">
        <v>5145</v>
      </c>
    </row>
    <row r="25" spans="1:8" ht="15" customHeight="1">
      <c r="A25" s="55" t="s">
        <v>234</v>
      </c>
      <c r="B25" s="55" t="s">
        <v>112</v>
      </c>
      <c r="C25" s="55" t="s">
        <v>112</v>
      </c>
      <c r="D25" s="55">
        <v>3198</v>
      </c>
      <c r="E25" s="55">
        <v>2798.25</v>
      </c>
      <c r="F25" s="55">
        <v>399.75</v>
      </c>
      <c r="G25" s="55">
        <v>0</v>
      </c>
      <c r="H25" s="57">
        <v>2798.25</v>
      </c>
    </row>
    <row r="26" spans="1:8" ht="15" customHeight="1">
      <c r="A26" s="55" t="s">
        <v>234</v>
      </c>
      <c r="B26" s="55" t="s">
        <v>141</v>
      </c>
      <c r="C26" s="55" t="s">
        <v>141</v>
      </c>
      <c r="D26" s="55">
        <v>11045</v>
      </c>
      <c r="E26" s="55">
        <v>9664.3799999999992</v>
      </c>
      <c r="F26" s="55">
        <v>1380.63</v>
      </c>
      <c r="G26" s="55">
        <v>5600</v>
      </c>
      <c r="H26" s="57">
        <v>4064.38</v>
      </c>
    </row>
    <row r="27" spans="1:8" ht="15" customHeight="1">
      <c r="A27" s="55" t="s">
        <v>234</v>
      </c>
      <c r="B27" s="55" t="s">
        <v>129</v>
      </c>
      <c r="C27" s="55" t="s">
        <v>129</v>
      </c>
      <c r="D27" s="55">
        <v>8174</v>
      </c>
      <c r="E27" s="55">
        <v>7152.25</v>
      </c>
      <c r="F27" s="55">
        <v>1021.75</v>
      </c>
      <c r="G27" s="55">
        <v>6800</v>
      </c>
      <c r="H27" s="57">
        <v>352.25</v>
      </c>
    </row>
    <row r="28" spans="1:8" ht="15" customHeight="1">
      <c r="A28" s="55" t="s">
        <v>234</v>
      </c>
      <c r="B28" s="55" t="s">
        <v>100</v>
      </c>
      <c r="C28" s="55" t="s">
        <v>100</v>
      </c>
      <c r="D28" s="55">
        <v>8204</v>
      </c>
      <c r="E28" s="55">
        <v>7178.5</v>
      </c>
      <c r="F28" s="55">
        <v>1025.5</v>
      </c>
      <c r="G28" s="55">
        <v>6400</v>
      </c>
      <c r="H28" s="57">
        <v>778.5</v>
      </c>
    </row>
    <row r="29" spans="1:8" ht="15" customHeight="1">
      <c r="A29" s="55" t="s">
        <v>234</v>
      </c>
      <c r="B29" s="55" t="s">
        <v>82</v>
      </c>
      <c r="C29" s="55" t="s">
        <v>82</v>
      </c>
      <c r="D29" s="55">
        <v>3230</v>
      </c>
      <c r="E29" s="55">
        <v>2826.25</v>
      </c>
      <c r="F29" s="55">
        <v>403.75</v>
      </c>
      <c r="G29" s="55">
        <v>0</v>
      </c>
      <c r="H29" s="57">
        <v>2826.25</v>
      </c>
    </row>
    <row r="30" spans="1:8" ht="15" customHeight="1">
      <c r="A30" s="55" t="s">
        <v>234</v>
      </c>
      <c r="B30" s="55" t="s">
        <v>165</v>
      </c>
      <c r="C30" s="55" t="s">
        <v>165</v>
      </c>
      <c r="D30" s="55">
        <v>3765</v>
      </c>
      <c r="E30" s="55">
        <v>3294.38</v>
      </c>
      <c r="F30" s="55">
        <v>470.63</v>
      </c>
      <c r="G30" s="55">
        <v>2400</v>
      </c>
      <c r="H30" s="57">
        <v>894.38</v>
      </c>
    </row>
    <row r="31" spans="1:8" ht="15" customHeight="1">
      <c r="A31" s="55" t="s">
        <v>234</v>
      </c>
      <c r="B31" s="55" t="s">
        <v>98</v>
      </c>
      <c r="C31" s="55" t="s">
        <v>98</v>
      </c>
      <c r="D31" s="55">
        <v>2865</v>
      </c>
      <c r="E31" s="55">
        <v>2506.88</v>
      </c>
      <c r="F31" s="55">
        <v>358.13</v>
      </c>
      <c r="G31" s="55">
        <v>0</v>
      </c>
      <c r="H31" s="57">
        <v>2506.88</v>
      </c>
    </row>
    <row r="32" spans="1:8" ht="15" customHeight="1">
      <c r="A32" s="55" t="s">
        <v>234</v>
      </c>
      <c r="B32" s="55" t="s">
        <v>83</v>
      </c>
      <c r="C32" s="55" t="s">
        <v>83</v>
      </c>
      <c r="D32" s="55">
        <v>6067</v>
      </c>
      <c r="E32" s="55">
        <v>5308.63</v>
      </c>
      <c r="F32" s="55">
        <v>758.38</v>
      </c>
      <c r="G32" s="55">
        <v>1600</v>
      </c>
      <c r="H32" s="57">
        <v>3708.63</v>
      </c>
    </row>
    <row r="33" spans="1:8" ht="15" customHeight="1">
      <c r="A33" s="55" t="s">
        <v>234</v>
      </c>
      <c r="B33" s="55" t="s">
        <v>55</v>
      </c>
      <c r="C33" s="55" t="s">
        <v>55</v>
      </c>
      <c r="D33" s="55">
        <v>3075</v>
      </c>
      <c r="E33" s="55">
        <v>2690.63</v>
      </c>
      <c r="F33" s="55">
        <v>384.38</v>
      </c>
      <c r="G33" s="55">
        <v>0</v>
      </c>
      <c r="H33" s="57">
        <v>2690.63</v>
      </c>
    </row>
    <row r="34" spans="1:8" ht="15" customHeight="1">
      <c r="A34" s="55" t="s">
        <v>234</v>
      </c>
      <c r="B34" s="55" t="s">
        <v>130</v>
      </c>
      <c r="C34" s="55" t="s">
        <v>130</v>
      </c>
      <c r="D34" s="55">
        <v>2560</v>
      </c>
      <c r="E34" s="55">
        <v>2240</v>
      </c>
      <c r="F34" s="55">
        <v>320</v>
      </c>
      <c r="G34" s="55">
        <v>800</v>
      </c>
      <c r="H34" s="57">
        <v>1440</v>
      </c>
    </row>
    <row r="35" spans="1:8" ht="15" customHeight="1">
      <c r="A35" s="55" t="s">
        <v>234</v>
      </c>
      <c r="B35" s="55" t="s">
        <v>60</v>
      </c>
      <c r="C35" s="55" t="s">
        <v>60</v>
      </c>
      <c r="D35" s="55">
        <v>5669</v>
      </c>
      <c r="E35" s="55">
        <v>4960.38</v>
      </c>
      <c r="F35" s="55">
        <v>708.63</v>
      </c>
      <c r="G35" s="55">
        <v>0</v>
      </c>
      <c r="H35" s="57">
        <v>4960.38</v>
      </c>
    </row>
    <row r="36" spans="1:8" ht="15" customHeight="1">
      <c r="A36" s="55" t="s">
        <v>234</v>
      </c>
      <c r="B36" s="55" t="s">
        <v>206</v>
      </c>
      <c r="C36" s="55" t="s">
        <v>206</v>
      </c>
      <c r="D36" s="55">
        <v>2050</v>
      </c>
      <c r="E36" s="55">
        <v>1793.75</v>
      </c>
      <c r="F36" s="55">
        <v>256.25</v>
      </c>
      <c r="G36" s="55">
        <v>0</v>
      </c>
      <c r="H36" s="57">
        <v>1793.75</v>
      </c>
    </row>
    <row r="37" spans="1:8" ht="15" customHeight="1">
      <c r="A37" s="55" t="s">
        <v>234</v>
      </c>
      <c r="B37" s="55" t="s">
        <v>85</v>
      </c>
      <c r="C37" s="55" t="s">
        <v>85</v>
      </c>
      <c r="D37" s="55">
        <v>2646</v>
      </c>
      <c r="E37" s="55">
        <v>2315.25</v>
      </c>
      <c r="F37" s="55">
        <v>330.75</v>
      </c>
      <c r="G37" s="55">
        <v>0</v>
      </c>
      <c r="H37" s="57">
        <v>2315.25</v>
      </c>
    </row>
    <row r="38" spans="1:8" ht="15" customHeight="1">
      <c r="A38" s="55" t="s">
        <v>234</v>
      </c>
      <c r="B38" s="55" t="s">
        <v>228</v>
      </c>
      <c r="C38" s="55" t="s">
        <v>228</v>
      </c>
      <c r="D38" s="55">
        <v>7161</v>
      </c>
      <c r="E38" s="55">
        <v>6265.88</v>
      </c>
      <c r="F38" s="55">
        <v>895.13</v>
      </c>
      <c r="G38" s="55">
        <v>400</v>
      </c>
      <c r="H38" s="57">
        <v>5865.88</v>
      </c>
    </row>
    <row r="39" spans="1:8" ht="15" customHeight="1">
      <c r="A39" s="55" t="s">
        <v>234</v>
      </c>
      <c r="B39" s="55" t="s">
        <v>153</v>
      </c>
      <c r="C39" s="55" t="s">
        <v>153</v>
      </c>
      <c r="D39" s="55">
        <v>10762</v>
      </c>
      <c r="E39" s="55">
        <v>9416.75</v>
      </c>
      <c r="F39" s="55">
        <v>1345.25</v>
      </c>
      <c r="G39" s="55">
        <v>0</v>
      </c>
      <c r="H39" s="57">
        <v>9416.75</v>
      </c>
    </row>
    <row r="40" spans="1:8" ht="15" customHeight="1">
      <c r="A40" s="55" t="s">
        <v>234</v>
      </c>
      <c r="B40" s="55" t="s">
        <v>199</v>
      </c>
      <c r="C40" s="55" t="s">
        <v>199</v>
      </c>
      <c r="D40" s="55">
        <v>3135</v>
      </c>
      <c r="E40" s="55">
        <v>2743.13</v>
      </c>
      <c r="F40" s="55">
        <v>391.88</v>
      </c>
      <c r="G40" s="55">
        <v>0</v>
      </c>
      <c r="H40" s="57">
        <v>2743.13</v>
      </c>
    </row>
    <row r="41" spans="1:8" ht="15" customHeight="1">
      <c r="A41" s="55" t="s">
        <v>234</v>
      </c>
      <c r="B41" s="55" t="s">
        <v>106</v>
      </c>
      <c r="C41" s="55" t="s">
        <v>106</v>
      </c>
      <c r="D41" s="55">
        <v>3526</v>
      </c>
      <c r="E41" s="55">
        <v>3085.25</v>
      </c>
      <c r="F41" s="55">
        <v>440.75</v>
      </c>
      <c r="G41" s="55">
        <v>800</v>
      </c>
      <c r="H41" s="57">
        <v>2285.25</v>
      </c>
    </row>
    <row r="42" spans="1:8" ht="15" customHeight="1">
      <c r="A42" s="55" t="s">
        <v>234</v>
      </c>
      <c r="B42" s="55" t="s">
        <v>144</v>
      </c>
      <c r="C42" s="55" t="s">
        <v>144</v>
      </c>
      <c r="D42" s="55">
        <v>1675</v>
      </c>
      <c r="E42" s="55">
        <v>1465.63</v>
      </c>
      <c r="F42" s="55">
        <v>209.38</v>
      </c>
      <c r="G42" s="55">
        <v>0</v>
      </c>
      <c r="H42" s="57">
        <v>1465.63</v>
      </c>
    </row>
    <row r="43" spans="1:8" ht="15" customHeight="1">
      <c r="A43" s="55" t="s">
        <v>234</v>
      </c>
      <c r="B43" s="55" t="s">
        <v>95</v>
      </c>
      <c r="C43" s="55" t="s">
        <v>95</v>
      </c>
      <c r="D43" s="55">
        <v>19727</v>
      </c>
      <c r="E43" s="55">
        <v>17261.13</v>
      </c>
      <c r="F43" s="55">
        <v>2465.88</v>
      </c>
      <c r="G43" s="55">
        <v>6400</v>
      </c>
      <c r="H43" s="57">
        <v>10861.13</v>
      </c>
    </row>
    <row r="44" spans="1:8" ht="15" customHeight="1">
      <c r="A44" s="55" t="s">
        <v>234</v>
      </c>
      <c r="B44" s="55" t="s">
        <v>84</v>
      </c>
      <c r="C44" s="55" t="s">
        <v>84</v>
      </c>
      <c r="D44" s="55">
        <v>1590</v>
      </c>
      <c r="E44" s="55">
        <v>1391.25</v>
      </c>
      <c r="F44" s="55">
        <v>198.75</v>
      </c>
      <c r="G44" s="55">
        <v>0</v>
      </c>
      <c r="H44" s="57">
        <v>1391.25</v>
      </c>
    </row>
    <row r="45" spans="1:8" ht="15" customHeight="1">
      <c r="A45" s="55" t="s">
        <v>234</v>
      </c>
      <c r="B45" s="55" t="s">
        <v>78</v>
      </c>
      <c r="C45" s="55" t="s">
        <v>78</v>
      </c>
      <c r="D45" s="55">
        <v>2530</v>
      </c>
      <c r="E45" s="55">
        <v>2213.75</v>
      </c>
      <c r="F45" s="55">
        <v>316.25</v>
      </c>
      <c r="G45" s="55">
        <v>800</v>
      </c>
      <c r="H45" s="57">
        <v>1413.75</v>
      </c>
    </row>
    <row r="46" spans="1:8" ht="15" customHeight="1">
      <c r="A46" s="55" t="s">
        <v>234</v>
      </c>
      <c r="B46" s="55" t="s">
        <v>119</v>
      </c>
      <c r="C46" s="55" t="s">
        <v>119</v>
      </c>
      <c r="D46" s="55">
        <v>2795</v>
      </c>
      <c r="E46" s="55">
        <v>2445.63</v>
      </c>
      <c r="F46" s="55">
        <v>349.38</v>
      </c>
      <c r="G46" s="55">
        <v>0</v>
      </c>
      <c r="H46" s="57">
        <v>2445.63</v>
      </c>
    </row>
    <row r="47" spans="1:8" ht="15" customHeight="1">
      <c r="A47" s="55" t="s">
        <v>234</v>
      </c>
      <c r="B47" s="55" t="s">
        <v>123</v>
      </c>
      <c r="C47" s="55" t="s">
        <v>123</v>
      </c>
      <c r="D47" s="55">
        <v>34365</v>
      </c>
      <c r="E47" s="55">
        <v>30069.38</v>
      </c>
      <c r="F47" s="55">
        <v>4295.63</v>
      </c>
      <c r="G47" s="55">
        <v>25200</v>
      </c>
      <c r="H47" s="57">
        <v>4869.38</v>
      </c>
    </row>
    <row r="48" spans="1:8" ht="15" customHeight="1">
      <c r="A48" s="55" t="s">
        <v>234</v>
      </c>
      <c r="B48" s="55" t="s">
        <v>221</v>
      </c>
      <c r="C48" s="55" t="s">
        <v>221</v>
      </c>
      <c r="D48" s="55">
        <v>3268</v>
      </c>
      <c r="E48" s="55">
        <v>2859.5</v>
      </c>
      <c r="F48" s="55">
        <v>408.5</v>
      </c>
      <c r="G48" s="55">
        <v>0</v>
      </c>
      <c r="H48" s="57">
        <v>2859.5</v>
      </c>
    </row>
    <row r="49" spans="1:8" ht="15" customHeight="1">
      <c r="A49" s="55" t="s">
        <v>234</v>
      </c>
      <c r="B49" s="55" t="s">
        <v>155</v>
      </c>
      <c r="C49" s="55" t="s">
        <v>155</v>
      </c>
      <c r="D49" s="55">
        <v>4543</v>
      </c>
      <c r="E49" s="55">
        <v>3975.13</v>
      </c>
      <c r="F49" s="55">
        <v>567.88</v>
      </c>
      <c r="G49" s="55">
        <v>0</v>
      </c>
      <c r="H49" s="57">
        <v>3975.13</v>
      </c>
    </row>
    <row r="50" spans="1:8" ht="15" customHeight="1">
      <c r="A50" s="55" t="s">
        <v>234</v>
      </c>
      <c r="B50" s="55" t="s">
        <v>125</v>
      </c>
      <c r="C50" s="55" t="s">
        <v>125</v>
      </c>
      <c r="D50" s="55">
        <v>10424</v>
      </c>
      <c r="E50" s="55">
        <v>9121</v>
      </c>
      <c r="F50" s="55">
        <v>1303</v>
      </c>
      <c r="G50" s="55">
        <v>800</v>
      </c>
      <c r="H50" s="57">
        <v>8321</v>
      </c>
    </row>
    <row r="51" spans="1:8" ht="15" customHeight="1">
      <c r="A51" s="55" t="s">
        <v>234</v>
      </c>
      <c r="B51" s="55" t="s">
        <v>107</v>
      </c>
      <c r="C51" s="55" t="s">
        <v>107</v>
      </c>
      <c r="D51" s="55">
        <v>2155</v>
      </c>
      <c r="E51" s="55">
        <v>1885.63</v>
      </c>
      <c r="F51" s="55">
        <v>269.38</v>
      </c>
      <c r="G51" s="55">
        <v>400</v>
      </c>
      <c r="H51" s="57">
        <v>1485.63</v>
      </c>
    </row>
    <row r="52" spans="1:8" ht="15" customHeight="1">
      <c r="A52" s="55" t="s">
        <v>234</v>
      </c>
      <c r="B52" s="55" t="s">
        <v>96</v>
      </c>
      <c r="C52" s="55" t="s">
        <v>96</v>
      </c>
      <c r="D52" s="55">
        <v>2551</v>
      </c>
      <c r="E52" s="55">
        <v>2232.13</v>
      </c>
      <c r="F52" s="55">
        <v>318.88</v>
      </c>
      <c r="G52" s="55">
        <v>0</v>
      </c>
      <c r="H52" s="57">
        <v>2232.13</v>
      </c>
    </row>
    <row r="53" spans="1:8" ht="15" customHeight="1">
      <c r="A53" s="55" t="s">
        <v>234</v>
      </c>
      <c r="B53" s="55" t="s">
        <v>90</v>
      </c>
      <c r="C53" s="55" t="s">
        <v>90</v>
      </c>
      <c r="D53" s="55">
        <v>9353</v>
      </c>
      <c r="E53" s="55">
        <v>8183.88</v>
      </c>
      <c r="F53" s="55">
        <v>1169.1300000000001</v>
      </c>
      <c r="G53" s="55">
        <v>800</v>
      </c>
      <c r="H53" s="57">
        <v>7383.88</v>
      </c>
    </row>
    <row r="54" spans="1:8" ht="15" customHeight="1">
      <c r="A54" s="55" t="s">
        <v>234</v>
      </c>
      <c r="B54" s="55" t="s">
        <v>138</v>
      </c>
      <c r="C54" s="55" t="s">
        <v>138</v>
      </c>
      <c r="D54" s="55">
        <v>26303</v>
      </c>
      <c r="E54" s="55">
        <v>23015.13</v>
      </c>
      <c r="F54" s="55">
        <v>3287.88</v>
      </c>
      <c r="G54" s="55">
        <v>7200</v>
      </c>
      <c r="H54" s="57">
        <v>15815.13</v>
      </c>
    </row>
    <row r="55" spans="1:8" ht="15" customHeight="1">
      <c r="A55" s="55" t="s">
        <v>234</v>
      </c>
      <c r="B55" s="55" t="s">
        <v>92</v>
      </c>
      <c r="C55" s="55" t="s">
        <v>92</v>
      </c>
      <c r="D55" s="55">
        <v>10015</v>
      </c>
      <c r="E55" s="55">
        <v>8763.1299999999992</v>
      </c>
      <c r="F55" s="55">
        <v>1251.8800000000001</v>
      </c>
      <c r="G55" s="55">
        <v>1200</v>
      </c>
      <c r="H55" s="57">
        <v>7563.13</v>
      </c>
    </row>
    <row r="56" spans="1:8" ht="15" customHeight="1">
      <c r="A56" s="55" t="s">
        <v>234</v>
      </c>
      <c r="B56" s="55" t="s">
        <v>133</v>
      </c>
      <c r="C56" s="55" t="s">
        <v>133</v>
      </c>
      <c r="D56" s="55">
        <v>5670</v>
      </c>
      <c r="E56" s="55">
        <v>4961.25</v>
      </c>
      <c r="F56" s="55">
        <v>708.75</v>
      </c>
      <c r="G56" s="55">
        <v>800</v>
      </c>
      <c r="H56" s="57">
        <v>4161.25</v>
      </c>
    </row>
    <row r="57" spans="1:8" ht="15" customHeight="1">
      <c r="A57" s="55" t="s">
        <v>234</v>
      </c>
      <c r="B57" s="55" t="s">
        <v>222</v>
      </c>
      <c r="C57" s="55" t="s">
        <v>222</v>
      </c>
      <c r="D57" s="55">
        <v>6699</v>
      </c>
      <c r="E57" s="55">
        <v>5861.63</v>
      </c>
      <c r="F57" s="55">
        <v>837.38</v>
      </c>
      <c r="G57" s="55">
        <v>3200</v>
      </c>
      <c r="H57" s="57">
        <v>2661.63</v>
      </c>
    </row>
    <row r="58" spans="1:8" ht="15" customHeight="1">
      <c r="A58" s="55" t="s">
        <v>234</v>
      </c>
      <c r="B58" s="55" t="s">
        <v>219</v>
      </c>
      <c r="C58" s="55" t="s">
        <v>219</v>
      </c>
      <c r="D58" s="55">
        <v>3230</v>
      </c>
      <c r="E58" s="55">
        <v>2826.25</v>
      </c>
      <c r="F58" s="55">
        <v>403.75</v>
      </c>
      <c r="G58" s="55">
        <v>0</v>
      </c>
      <c r="H58" s="57">
        <v>2826.25</v>
      </c>
    </row>
    <row r="59" spans="1:8" ht="15" customHeight="1">
      <c r="A59" s="55" t="s">
        <v>234</v>
      </c>
      <c r="B59" s="55" t="s">
        <v>99</v>
      </c>
      <c r="C59" s="55" t="s">
        <v>99</v>
      </c>
      <c r="D59" s="55">
        <v>8909</v>
      </c>
      <c r="E59" s="55">
        <v>7795.38</v>
      </c>
      <c r="F59" s="55">
        <v>1113.6300000000001</v>
      </c>
      <c r="G59" s="55">
        <v>7200</v>
      </c>
      <c r="H59" s="57">
        <v>595.38</v>
      </c>
    </row>
    <row r="60" spans="1:8" ht="15" customHeight="1">
      <c r="A60" s="55" t="s">
        <v>234</v>
      </c>
      <c r="B60" s="55" t="s">
        <v>120</v>
      </c>
      <c r="C60" s="55" t="s">
        <v>120</v>
      </c>
      <c r="D60" s="55">
        <v>4833</v>
      </c>
      <c r="E60" s="55">
        <v>4228.88</v>
      </c>
      <c r="F60" s="55">
        <v>604.13</v>
      </c>
      <c r="G60" s="55">
        <v>2000</v>
      </c>
      <c r="H60" s="57">
        <v>2228.88</v>
      </c>
    </row>
    <row r="61" spans="1:8" ht="15" customHeight="1">
      <c r="A61" s="55" t="s">
        <v>234</v>
      </c>
      <c r="B61" s="55" t="s">
        <v>166</v>
      </c>
      <c r="C61" s="55" t="s">
        <v>166</v>
      </c>
      <c r="D61" s="55">
        <v>3956</v>
      </c>
      <c r="E61" s="55">
        <v>3461.5</v>
      </c>
      <c r="F61" s="55">
        <v>494.5</v>
      </c>
      <c r="G61" s="55">
        <v>1600</v>
      </c>
      <c r="H61" s="57">
        <v>1861.5</v>
      </c>
    </row>
    <row r="62" spans="1:8" ht="15" customHeight="1">
      <c r="A62" s="55" t="s">
        <v>234</v>
      </c>
      <c r="B62" s="55" t="s">
        <v>103</v>
      </c>
      <c r="C62" s="55" t="s">
        <v>103</v>
      </c>
      <c r="D62" s="55">
        <v>4775</v>
      </c>
      <c r="E62" s="55">
        <v>4178.13</v>
      </c>
      <c r="F62" s="55">
        <v>596.88</v>
      </c>
      <c r="G62" s="55">
        <v>0</v>
      </c>
      <c r="H62" s="57">
        <v>4178.13</v>
      </c>
    </row>
    <row r="63" spans="1:8" ht="15" customHeight="1">
      <c r="A63" s="55" t="s">
        <v>234</v>
      </c>
      <c r="B63" s="55" t="s">
        <v>139</v>
      </c>
      <c r="C63" s="55" t="s">
        <v>139</v>
      </c>
      <c r="D63" s="55">
        <v>21810</v>
      </c>
      <c r="E63" s="55">
        <v>19083.75</v>
      </c>
      <c r="F63" s="55">
        <v>2726.25</v>
      </c>
      <c r="G63" s="55">
        <v>800</v>
      </c>
      <c r="H63" s="57">
        <v>18283.75</v>
      </c>
    </row>
    <row r="64" spans="1:8" ht="15" customHeight="1">
      <c r="A64" s="55" t="s">
        <v>234</v>
      </c>
      <c r="B64" s="55" t="s">
        <v>93</v>
      </c>
      <c r="C64" s="55" t="s">
        <v>93</v>
      </c>
      <c r="D64" s="55">
        <v>4527</v>
      </c>
      <c r="E64" s="55">
        <v>3961.13</v>
      </c>
      <c r="F64" s="55">
        <v>565.88</v>
      </c>
      <c r="G64" s="55">
        <v>2400</v>
      </c>
      <c r="H64" s="57">
        <v>1561.13</v>
      </c>
    </row>
    <row r="65" spans="1:8" ht="15" customHeight="1">
      <c r="A65" s="55" t="s">
        <v>234</v>
      </c>
      <c r="B65" s="55" t="s">
        <v>124</v>
      </c>
      <c r="C65" s="55" t="s">
        <v>124</v>
      </c>
      <c r="D65" s="55">
        <v>17350</v>
      </c>
      <c r="E65" s="55">
        <v>15181.25</v>
      </c>
      <c r="F65" s="55">
        <v>2168.75</v>
      </c>
      <c r="G65" s="55">
        <v>16800</v>
      </c>
      <c r="H65" s="57">
        <v>-1618.75</v>
      </c>
    </row>
    <row r="66" spans="1:8" ht="15" customHeight="1">
      <c r="A66" s="55" t="s">
        <v>234</v>
      </c>
      <c r="B66" s="55" t="s">
        <v>201</v>
      </c>
      <c r="C66" s="55" t="s">
        <v>201</v>
      </c>
      <c r="D66" s="55">
        <v>1253</v>
      </c>
      <c r="E66" s="55">
        <v>1096.3800000000001</v>
      </c>
      <c r="F66" s="55">
        <v>156.63</v>
      </c>
      <c r="G66" s="55">
        <v>0</v>
      </c>
      <c r="H66" s="57">
        <v>1096.3800000000001</v>
      </c>
    </row>
    <row r="67" spans="1:8" ht="15" customHeight="1">
      <c r="A67" s="55" t="s">
        <v>234</v>
      </c>
      <c r="B67" s="55" t="s">
        <v>122</v>
      </c>
      <c r="C67" s="55" t="s">
        <v>122</v>
      </c>
      <c r="D67" s="55">
        <v>2450</v>
      </c>
      <c r="E67" s="55">
        <v>2143.75</v>
      </c>
      <c r="F67" s="55">
        <v>306.25</v>
      </c>
      <c r="G67" s="55">
        <v>0</v>
      </c>
      <c r="H67" s="57">
        <v>2143.75</v>
      </c>
    </row>
    <row r="68" spans="1:8" ht="15" customHeight="1">
      <c r="A68" s="55" t="s">
        <v>234</v>
      </c>
      <c r="B68" s="55" t="s">
        <v>110</v>
      </c>
      <c r="C68" s="55" t="s">
        <v>110</v>
      </c>
      <c r="D68" s="55">
        <v>3035</v>
      </c>
      <c r="E68" s="55">
        <v>2655.63</v>
      </c>
      <c r="F68" s="55">
        <v>379.38</v>
      </c>
      <c r="G68" s="55">
        <v>0</v>
      </c>
      <c r="H68" s="57">
        <v>2655.63</v>
      </c>
    </row>
    <row r="69" spans="1:8" ht="15" customHeight="1">
      <c r="A69" s="55" t="s">
        <v>234</v>
      </c>
      <c r="B69" s="55" t="s">
        <v>132</v>
      </c>
      <c r="C69" s="55" t="s">
        <v>132</v>
      </c>
      <c r="D69" s="55">
        <v>33455</v>
      </c>
      <c r="E69" s="55">
        <v>29273.13</v>
      </c>
      <c r="F69" s="55">
        <v>4181.88</v>
      </c>
      <c r="G69" s="55">
        <v>12800</v>
      </c>
      <c r="H69" s="57">
        <v>16473.13</v>
      </c>
    </row>
    <row r="70" spans="1:8" ht="15" customHeight="1">
      <c r="A70" s="55" t="s">
        <v>234</v>
      </c>
      <c r="B70" s="55" t="s">
        <v>79</v>
      </c>
      <c r="C70" s="55" t="s">
        <v>79</v>
      </c>
      <c r="D70" s="55">
        <v>3735</v>
      </c>
      <c r="E70" s="55">
        <v>3268.13</v>
      </c>
      <c r="F70" s="55">
        <v>466.88</v>
      </c>
      <c r="G70" s="55">
        <v>1600</v>
      </c>
      <c r="H70" s="57">
        <v>1668.13</v>
      </c>
    </row>
    <row r="71" spans="1:8" ht="15" customHeight="1">
      <c r="A71" s="55" t="s">
        <v>234</v>
      </c>
      <c r="B71" s="55" t="s">
        <v>164</v>
      </c>
      <c r="C71" s="55" t="s">
        <v>164</v>
      </c>
      <c r="D71" s="55">
        <v>2954</v>
      </c>
      <c r="E71" s="55">
        <v>2584.75</v>
      </c>
      <c r="F71" s="55">
        <v>369.25</v>
      </c>
      <c r="G71" s="55">
        <v>400</v>
      </c>
      <c r="H71" s="57">
        <v>2184.75</v>
      </c>
    </row>
    <row r="72" spans="1:8" ht="15" customHeight="1">
      <c r="A72" s="55" t="s">
        <v>234</v>
      </c>
      <c r="B72" s="55" t="s">
        <v>225</v>
      </c>
      <c r="C72" s="55" t="s">
        <v>225</v>
      </c>
      <c r="D72" s="55">
        <v>1955</v>
      </c>
      <c r="E72" s="55">
        <v>1710.63</v>
      </c>
      <c r="F72" s="55">
        <v>244.38</v>
      </c>
      <c r="G72" s="55">
        <v>0</v>
      </c>
      <c r="H72" s="57">
        <v>1710.63</v>
      </c>
    </row>
    <row r="73" spans="1:8" ht="15" customHeight="1">
      <c r="A73" s="55" t="s">
        <v>234</v>
      </c>
      <c r="B73" s="55" t="s">
        <v>128</v>
      </c>
      <c r="C73" s="55" t="s">
        <v>128</v>
      </c>
      <c r="D73" s="55">
        <v>4200</v>
      </c>
      <c r="E73" s="55">
        <v>3675</v>
      </c>
      <c r="F73" s="55">
        <v>525</v>
      </c>
      <c r="G73" s="55">
        <v>0</v>
      </c>
      <c r="H73" s="57">
        <v>3675</v>
      </c>
    </row>
    <row r="74" spans="1:8" ht="15" customHeight="1">
      <c r="A74" s="55" t="s">
        <v>234</v>
      </c>
      <c r="B74" s="55" t="s">
        <v>118</v>
      </c>
      <c r="C74" s="55" t="s">
        <v>118</v>
      </c>
      <c r="D74" s="55">
        <v>7727</v>
      </c>
      <c r="E74" s="55">
        <v>6761.13</v>
      </c>
      <c r="F74" s="55">
        <v>965.88</v>
      </c>
      <c r="G74" s="55">
        <v>0</v>
      </c>
      <c r="H74" s="57">
        <v>6761.13</v>
      </c>
    </row>
    <row r="75" spans="1:8" ht="15" customHeight="1">
      <c r="A75" s="55" t="s">
        <v>234</v>
      </c>
      <c r="B75" s="55" t="s">
        <v>80</v>
      </c>
      <c r="C75" s="55" t="s">
        <v>80</v>
      </c>
      <c r="D75" s="55">
        <v>1166</v>
      </c>
      <c r="E75" s="55">
        <v>1020.25</v>
      </c>
      <c r="F75" s="55">
        <v>145.75</v>
      </c>
      <c r="G75" s="55">
        <v>0</v>
      </c>
      <c r="H75" s="57">
        <v>1020.25</v>
      </c>
    </row>
    <row r="76" spans="1:8" ht="15" customHeight="1">
      <c r="A76" s="55" t="s">
        <v>234</v>
      </c>
      <c r="B76" s="55" t="s">
        <v>207</v>
      </c>
      <c r="C76" s="55" t="s">
        <v>207</v>
      </c>
      <c r="D76" s="55">
        <v>11056</v>
      </c>
      <c r="E76" s="55">
        <v>9674</v>
      </c>
      <c r="F76" s="55">
        <v>1382</v>
      </c>
      <c r="G76" s="55">
        <v>5800</v>
      </c>
      <c r="H76" s="57">
        <v>3874</v>
      </c>
    </row>
    <row r="77" spans="1:8" ht="15" customHeight="1">
      <c r="A77" s="55" t="s">
        <v>234</v>
      </c>
      <c r="B77" s="55" t="s">
        <v>140</v>
      </c>
      <c r="C77" s="55" t="s">
        <v>140</v>
      </c>
      <c r="D77" s="55">
        <v>3790</v>
      </c>
      <c r="E77" s="55">
        <v>3316.25</v>
      </c>
      <c r="F77" s="55">
        <v>473.75</v>
      </c>
      <c r="G77" s="55">
        <v>2000</v>
      </c>
      <c r="H77" s="57">
        <v>1316.25</v>
      </c>
    </row>
    <row r="78" spans="1:8" ht="15" customHeight="1">
      <c r="A78" s="55" t="s">
        <v>234</v>
      </c>
      <c r="B78" s="55" t="s">
        <v>233</v>
      </c>
      <c r="C78" s="55" t="s">
        <v>233</v>
      </c>
      <c r="D78" s="55">
        <v>4785</v>
      </c>
      <c r="E78" s="55">
        <v>4186.88</v>
      </c>
      <c r="F78" s="55">
        <v>598.13</v>
      </c>
      <c r="G78" s="55">
        <v>800</v>
      </c>
      <c r="H78" s="57">
        <v>3386.88</v>
      </c>
    </row>
    <row r="79" spans="1:8" ht="15" customHeight="1">
      <c r="A79" s="55" t="s">
        <v>234</v>
      </c>
      <c r="B79" s="55" t="s">
        <v>231</v>
      </c>
      <c r="C79" s="55" t="s">
        <v>231</v>
      </c>
      <c r="D79" s="55">
        <v>4383</v>
      </c>
      <c r="E79" s="55">
        <v>3835.13</v>
      </c>
      <c r="F79" s="55">
        <v>547.88</v>
      </c>
      <c r="G79" s="55">
        <v>400</v>
      </c>
      <c r="H79" s="57">
        <v>3435.13</v>
      </c>
    </row>
    <row r="80" spans="1:8" ht="15" customHeight="1">
      <c r="A80" s="55" t="s">
        <v>234</v>
      </c>
      <c r="B80" s="55" t="s">
        <v>50</v>
      </c>
      <c r="C80" s="55" t="s">
        <v>50</v>
      </c>
      <c r="D80" s="55">
        <v>6189</v>
      </c>
      <c r="E80" s="55">
        <v>5415.38</v>
      </c>
      <c r="F80" s="55">
        <v>773.63</v>
      </c>
      <c r="G80" s="55">
        <v>4400</v>
      </c>
      <c r="H80" s="57">
        <v>1015.38</v>
      </c>
    </row>
    <row r="81" spans="1:8" ht="15" customHeight="1">
      <c r="A81" s="55" t="s">
        <v>234</v>
      </c>
      <c r="B81" s="55" t="s">
        <v>105</v>
      </c>
      <c r="C81" s="55" t="s">
        <v>105</v>
      </c>
      <c r="D81" s="55">
        <v>15865</v>
      </c>
      <c r="E81" s="55">
        <v>13881.88</v>
      </c>
      <c r="F81" s="55">
        <v>1983.13</v>
      </c>
      <c r="G81" s="55">
        <v>10000</v>
      </c>
      <c r="H81" s="57">
        <v>3881.88</v>
      </c>
    </row>
    <row r="82" spans="1:8" ht="15" customHeight="1">
      <c r="A82" s="55" t="s">
        <v>234</v>
      </c>
      <c r="B82" s="55" t="s">
        <v>109</v>
      </c>
      <c r="C82" s="55" t="s">
        <v>109</v>
      </c>
      <c r="D82" s="55">
        <v>6010</v>
      </c>
      <c r="E82" s="55">
        <v>5258.75</v>
      </c>
      <c r="F82" s="55">
        <v>751.25</v>
      </c>
      <c r="G82" s="55">
        <v>4400</v>
      </c>
      <c r="H82" s="57">
        <v>858.75</v>
      </c>
    </row>
    <row r="83" spans="1:8" ht="15" customHeight="1">
      <c r="A83" s="55" t="s">
        <v>234</v>
      </c>
      <c r="B83" s="55" t="s">
        <v>117</v>
      </c>
      <c r="C83" s="55" t="s">
        <v>117</v>
      </c>
      <c r="D83" s="55">
        <v>5365</v>
      </c>
      <c r="E83" s="55">
        <v>4694.38</v>
      </c>
      <c r="F83" s="55">
        <v>670.63</v>
      </c>
      <c r="G83" s="55">
        <v>2800</v>
      </c>
      <c r="H83" s="57">
        <v>1894.38</v>
      </c>
    </row>
    <row r="84" spans="1:8" ht="15" customHeight="1">
      <c r="A84" s="55" t="s">
        <v>234</v>
      </c>
      <c r="B84" s="55" t="s">
        <v>205</v>
      </c>
      <c r="C84" s="55" t="s">
        <v>205</v>
      </c>
      <c r="D84" s="55">
        <v>4480</v>
      </c>
      <c r="E84" s="55">
        <v>3920</v>
      </c>
      <c r="F84" s="55">
        <v>560</v>
      </c>
      <c r="G84" s="55">
        <v>2800</v>
      </c>
      <c r="H84" s="57">
        <v>1120</v>
      </c>
    </row>
    <row r="85" spans="1:8" ht="15" customHeight="1">
      <c r="A85" s="55" t="s">
        <v>234</v>
      </c>
      <c r="B85" s="55" t="s">
        <v>131</v>
      </c>
      <c r="C85" s="55" t="s">
        <v>131</v>
      </c>
      <c r="D85" s="55">
        <v>4535</v>
      </c>
      <c r="E85" s="55">
        <v>3968.13</v>
      </c>
      <c r="F85" s="55">
        <v>566.88</v>
      </c>
      <c r="G85" s="55">
        <v>800</v>
      </c>
      <c r="H85" s="57">
        <v>3168.13</v>
      </c>
    </row>
    <row r="86" spans="1:8" ht="15" customHeight="1">
      <c r="A86" s="55" t="s">
        <v>234</v>
      </c>
      <c r="B86" s="55" t="s">
        <v>126</v>
      </c>
      <c r="C86" s="55" t="s">
        <v>126</v>
      </c>
      <c r="D86" s="55">
        <v>9875</v>
      </c>
      <c r="E86" s="55">
        <v>8640.6299999999992</v>
      </c>
      <c r="F86" s="55">
        <v>1234.3800000000001</v>
      </c>
      <c r="G86" s="55">
        <v>2400</v>
      </c>
      <c r="H86" s="57">
        <v>6240.63</v>
      </c>
    </row>
    <row r="87" spans="1:8" ht="15" customHeight="1">
      <c r="A87" s="55" t="s">
        <v>234</v>
      </c>
      <c r="B87" s="55" t="s">
        <v>51</v>
      </c>
      <c r="C87" s="55" t="s">
        <v>51</v>
      </c>
      <c r="D87" s="55">
        <v>3794</v>
      </c>
      <c r="E87" s="55">
        <v>3319.75</v>
      </c>
      <c r="F87" s="55">
        <v>474.25</v>
      </c>
      <c r="G87" s="55">
        <v>2400</v>
      </c>
      <c r="H87" s="57">
        <v>919.75</v>
      </c>
    </row>
    <row r="88" spans="1:8" ht="15" customHeight="1">
      <c r="A88" s="55" t="s">
        <v>234</v>
      </c>
      <c r="B88" s="55" t="s">
        <v>44</v>
      </c>
      <c r="C88" s="55" t="s">
        <v>44</v>
      </c>
      <c r="D88" s="55">
        <v>4050</v>
      </c>
      <c r="E88" s="55">
        <v>3543.75</v>
      </c>
      <c r="F88" s="55">
        <v>506.25</v>
      </c>
      <c r="G88" s="55">
        <v>1600</v>
      </c>
      <c r="H88" s="57">
        <v>1943.75</v>
      </c>
    </row>
    <row r="89" spans="1:8" ht="15" customHeight="1">
      <c r="A89" s="55" t="s">
        <v>234</v>
      </c>
      <c r="B89" s="55" t="s">
        <v>113</v>
      </c>
      <c r="C89" s="55" t="s">
        <v>113</v>
      </c>
      <c r="D89" s="55">
        <v>3364</v>
      </c>
      <c r="E89" s="55">
        <v>2943.5</v>
      </c>
      <c r="F89" s="55">
        <v>420.5</v>
      </c>
      <c r="G89" s="55">
        <v>2000</v>
      </c>
      <c r="H89" s="57">
        <v>943.5</v>
      </c>
    </row>
    <row r="90" spans="1:8" ht="15" customHeight="1">
      <c r="A90" s="55" t="s">
        <v>234</v>
      </c>
      <c r="B90" s="55" t="s">
        <v>227</v>
      </c>
      <c r="C90" s="55" t="s">
        <v>227</v>
      </c>
      <c r="D90" s="55">
        <v>1674</v>
      </c>
      <c r="E90" s="55">
        <v>1464.75</v>
      </c>
      <c r="F90" s="55">
        <v>209.25</v>
      </c>
      <c r="G90" s="55">
        <v>0</v>
      </c>
      <c r="H90" s="57">
        <v>1464.75</v>
      </c>
    </row>
    <row r="91" spans="1:8" ht="15" customHeight="1">
      <c r="A91" s="55" t="s">
        <v>234</v>
      </c>
      <c r="B91" s="55" t="s">
        <v>102</v>
      </c>
      <c r="C91" s="55" t="s">
        <v>102</v>
      </c>
      <c r="D91" s="55">
        <v>15205</v>
      </c>
      <c r="E91" s="55">
        <v>13304.38</v>
      </c>
      <c r="F91" s="55">
        <v>1900.63</v>
      </c>
      <c r="G91" s="55">
        <v>3600</v>
      </c>
      <c r="H91" s="57">
        <v>9704.3799999999992</v>
      </c>
    </row>
    <row r="92" spans="1:8" ht="15" customHeight="1">
      <c r="A92" s="55" t="s">
        <v>234</v>
      </c>
      <c r="B92" s="55" t="s">
        <v>134</v>
      </c>
      <c r="C92" s="55" t="s">
        <v>134</v>
      </c>
      <c r="D92" s="55">
        <v>12825</v>
      </c>
      <c r="E92" s="55">
        <v>11221.88</v>
      </c>
      <c r="F92" s="55">
        <v>1603.13</v>
      </c>
      <c r="G92" s="55">
        <v>2400</v>
      </c>
      <c r="H92" s="57">
        <v>8821.8799999999992</v>
      </c>
    </row>
    <row r="93" spans="1:8" ht="15" customHeight="1">
      <c r="A93" s="55" t="s">
        <v>234</v>
      </c>
      <c r="B93" s="55" t="s">
        <v>161</v>
      </c>
      <c r="C93" s="55" t="s">
        <v>161</v>
      </c>
      <c r="D93" s="55">
        <v>2640</v>
      </c>
      <c r="E93" s="55">
        <v>2310</v>
      </c>
      <c r="F93" s="55">
        <v>330</v>
      </c>
      <c r="G93" s="55">
        <v>0</v>
      </c>
      <c r="H93" s="57">
        <v>2310</v>
      </c>
    </row>
    <row r="94" spans="1:8" ht="15" customHeight="1">
      <c r="A94" s="55" t="s">
        <v>234</v>
      </c>
      <c r="B94" s="55" t="s">
        <v>215</v>
      </c>
      <c r="C94" s="55" t="s">
        <v>215</v>
      </c>
      <c r="D94" s="55">
        <v>1995</v>
      </c>
      <c r="E94" s="55">
        <v>1745.63</v>
      </c>
      <c r="F94" s="55">
        <v>249.38</v>
      </c>
      <c r="G94" s="55">
        <v>0</v>
      </c>
      <c r="H94" s="57">
        <v>1745.63</v>
      </c>
    </row>
    <row r="95" spans="1:8" ht="15" customHeight="1">
      <c r="A95" s="55" t="s">
        <v>234</v>
      </c>
      <c r="B95" s="55" t="s">
        <v>229</v>
      </c>
      <c r="C95" s="55" t="s">
        <v>229</v>
      </c>
      <c r="D95" s="55">
        <v>1400</v>
      </c>
      <c r="E95" s="55">
        <v>1225</v>
      </c>
      <c r="F95" s="55">
        <v>175</v>
      </c>
      <c r="G95" s="55">
        <v>0</v>
      </c>
      <c r="H95" s="57">
        <v>1225</v>
      </c>
    </row>
    <row r="96" spans="1:8" ht="15" customHeight="1">
      <c r="A96" s="55" t="s">
        <v>234</v>
      </c>
      <c r="B96" s="55" t="s">
        <v>46</v>
      </c>
      <c r="C96" s="55" t="s">
        <v>46</v>
      </c>
      <c r="D96" s="55">
        <v>1640</v>
      </c>
      <c r="E96" s="55">
        <v>1435</v>
      </c>
      <c r="F96" s="55">
        <v>205</v>
      </c>
      <c r="G96" s="55">
        <v>800</v>
      </c>
      <c r="H96" s="57">
        <v>635</v>
      </c>
    </row>
    <row r="97" spans="1:8" ht="15" customHeight="1">
      <c r="A97" s="55" t="s">
        <v>234</v>
      </c>
      <c r="B97" s="55" t="s">
        <v>87</v>
      </c>
      <c r="C97" s="55" t="s">
        <v>87</v>
      </c>
      <c r="D97" s="55">
        <v>3687</v>
      </c>
      <c r="E97" s="55">
        <v>3226.13</v>
      </c>
      <c r="F97" s="55">
        <v>460.88</v>
      </c>
      <c r="G97" s="55">
        <v>0</v>
      </c>
      <c r="H97" s="57">
        <v>3226.13</v>
      </c>
    </row>
    <row r="98" spans="1:8" ht="15" customHeight="1">
      <c r="A98" s="55" t="s">
        <v>234</v>
      </c>
      <c r="B98" s="55" t="s">
        <v>116</v>
      </c>
      <c r="C98" s="55" t="s">
        <v>116</v>
      </c>
      <c r="D98" s="55">
        <v>10890</v>
      </c>
      <c r="E98" s="55">
        <v>9528.75</v>
      </c>
      <c r="F98" s="55">
        <v>1361.25</v>
      </c>
      <c r="G98" s="55">
        <v>4800</v>
      </c>
      <c r="H98" s="57">
        <v>4728.75</v>
      </c>
    </row>
    <row r="99" spans="1:8" ht="15" customHeight="1">
      <c r="A99" s="55" t="s">
        <v>234</v>
      </c>
      <c r="B99" s="55" t="s">
        <v>196</v>
      </c>
      <c r="C99" s="55" t="s">
        <v>196</v>
      </c>
      <c r="D99" s="55">
        <v>2860</v>
      </c>
      <c r="E99" s="55">
        <v>2502.5</v>
      </c>
      <c r="F99" s="55">
        <v>357.5</v>
      </c>
      <c r="G99" s="55">
        <v>0</v>
      </c>
      <c r="H99" s="57">
        <v>2502.5</v>
      </c>
    </row>
    <row r="100" spans="1:8" ht="15" customHeight="1">
      <c r="A100" s="55" t="s">
        <v>234</v>
      </c>
      <c r="B100" s="55" t="s">
        <v>137</v>
      </c>
      <c r="C100" s="55" t="s">
        <v>137</v>
      </c>
      <c r="D100" s="55">
        <v>5040</v>
      </c>
      <c r="E100" s="55">
        <v>4410</v>
      </c>
      <c r="F100" s="55">
        <v>630</v>
      </c>
      <c r="G100" s="55">
        <v>4200</v>
      </c>
      <c r="H100" s="57">
        <v>210</v>
      </c>
    </row>
    <row r="101" spans="1:8" ht="15" customHeight="1">
      <c r="A101" s="55" t="s">
        <v>234</v>
      </c>
      <c r="B101" s="55" t="s">
        <v>108</v>
      </c>
      <c r="C101" s="55" t="s">
        <v>108</v>
      </c>
      <c r="D101" s="55">
        <v>2462</v>
      </c>
      <c r="E101" s="55">
        <v>2154.25</v>
      </c>
      <c r="F101" s="55">
        <v>307.75</v>
      </c>
      <c r="G101" s="55">
        <v>800</v>
      </c>
      <c r="H101" s="57">
        <v>1354.25</v>
      </c>
    </row>
    <row r="102" spans="1:8" ht="15" customHeight="1">
      <c r="A102" s="55" t="s">
        <v>234</v>
      </c>
      <c r="B102" s="55" t="s">
        <v>115</v>
      </c>
      <c r="C102" s="55" t="s">
        <v>115</v>
      </c>
      <c r="D102" s="55">
        <v>5123</v>
      </c>
      <c r="E102" s="55">
        <v>4482.63</v>
      </c>
      <c r="F102" s="55">
        <v>640.38</v>
      </c>
      <c r="G102" s="55">
        <v>2400</v>
      </c>
      <c r="H102" s="57">
        <v>2082.63</v>
      </c>
    </row>
    <row r="103" spans="1:8" ht="15" customHeight="1">
      <c r="A103" s="55" t="s">
        <v>234</v>
      </c>
      <c r="B103" s="55" t="s">
        <v>94</v>
      </c>
      <c r="C103" s="55" t="s">
        <v>94</v>
      </c>
      <c r="D103" s="55">
        <v>11105</v>
      </c>
      <c r="E103" s="55">
        <v>9716.8799999999992</v>
      </c>
      <c r="F103" s="55">
        <v>1388.13</v>
      </c>
      <c r="G103" s="55">
        <v>600</v>
      </c>
      <c r="H103" s="57">
        <v>9116.8799999999992</v>
      </c>
    </row>
    <row r="104" spans="1:8" ht="15" customHeight="1">
      <c r="A104" s="55" t="s">
        <v>234</v>
      </c>
      <c r="B104" s="55" t="s">
        <v>143</v>
      </c>
      <c r="C104" s="55" t="s">
        <v>143</v>
      </c>
      <c r="D104" s="55">
        <v>5940</v>
      </c>
      <c r="E104" s="55">
        <v>5197.5</v>
      </c>
      <c r="F104" s="55">
        <v>742.5</v>
      </c>
      <c r="G104" s="55">
        <v>400</v>
      </c>
      <c r="H104" s="57">
        <v>4797.5</v>
      </c>
    </row>
    <row r="105" spans="1:8" ht="15" customHeight="1">
      <c r="A105" s="55" t="s">
        <v>234</v>
      </c>
      <c r="B105" s="55" t="s">
        <v>111</v>
      </c>
      <c r="C105" s="55" t="s">
        <v>111</v>
      </c>
      <c r="D105" s="55">
        <v>11275</v>
      </c>
      <c r="E105" s="55">
        <v>9865.6299999999992</v>
      </c>
      <c r="F105" s="55">
        <v>1409.38</v>
      </c>
      <c r="G105" s="55">
        <v>0</v>
      </c>
      <c r="H105" s="57">
        <v>9865.6299999999992</v>
      </c>
    </row>
    <row r="106" spans="1:8" ht="15" customHeight="1">
      <c r="A106" s="55" t="s">
        <v>234</v>
      </c>
      <c r="B106" s="55" t="s">
        <v>146</v>
      </c>
      <c r="C106" s="55" t="s">
        <v>146</v>
      </c>
      <c r="D106" s="55">
        <v>10799</v>
      </c>
      <c r="E106" s="55">
        <v>9449.1299999999992</v>
      </c>
      <c r="F106" s="55">
        <v>1349.88</v>
      </c>
      <c r="G106" s="55">
        <v>5200</v>
      </c>
      <c r="H106" s="57">
        <v>4249.13</v>
      </c>
    </row>
    <row r="107" spans="1:8" ht="15" customHeight="1">
      <c r="A107" s="55" t="s">
        <v>234</v>
      </c>
      <c r="B107" s="55" t="s">
        <v>114</v>
      </c>
      <c r="C107" s="55" t="s">
        <v>114</v>
      </c>
      <c r="D107" s="55">
        <v>5355</v>
      </c>
      <c r="E107" s="55">
        <v>4685.63</v>
      </c>
      <c r="F107" s="55">
        <v>669.38</v>
      </c>
      <c r="G107" s="55">
        <v>0</v>
      </c>
      <c r="H107" s="57">
        <v>4685.63</v>
      </c>
    </row>
    <row r="108" spans="1:8" ht="15" customHeight="1">
      <c r="A108" s="55" t="s">
        <v>234</v>
      </c>
      <c r="B108" s="55" t="s">
        <v>220</v>
      </c>
      <c r="C108" s="55" t="s">
        <v>220</v>
      </c>
      <c r="D108" s="55">
        <v>4440</v>
      </c>
      <c r="E108" s="55">
        <v>3885</v>
      </c>
      <c r="F108" s="55">
        <v>555</v>
      </c>
      <c r="G108" s="55">
        <v>1600</v>
      </c>
      <c r="H108" s="57">
        <v>2285</v>
      </c>
    </row>
    <row r="109" spans="1:8" ht="15" customHeight="1">
      <c r="A109" s="55" t="s">
        <v>234</v>
      </c>
      <c r="B109" s="55" t="s">
        <v>104</v>
      </c>
      <c r="C109" s="55" t="s">
        <v>104</v>
      </c>
      <c r="D109" s="55">
        <v>3600</v>
      </c>
      <c r="E109" s="55">
        <v>3150</v>
      </c>
      <c r="F109" s="55">
        <v>450</v>
      </c>
      <c r="G109" s="55">
        <v>0</v>
      </c>
      <c r="H109" s="57">
        <v>3150</v>
      </c>
    </row>
    <row r="110" spans="1:8" ht="15" customHeight="1">
      <c r="A110" s="55" t="s">
        <v>234</v>
      </c>
      <c r="B110" s="55" t="s">
        <v>217</v>
      </c>
      <c r="C110" s="55" t="s">
        <v>217</v>
      </c>
      <c r="D110" s="55">
        <v>8506</v>
      </c>
      <c r="E110" s="55">
        <v>7442.75</v>
      </c>
      <c r="F110" s="55">
        <v>1063.25</v>
      </c>
      <c r="G110" s="55">
        <v>6800</v>
      </c>
      <c r="H110" s="57">
        <v>642.75</v>
      </c>
    </row>
    <row r="111" spans="1:8" ht="15" customHeight="1">
      <c r="A111" s="55" t="s">
        <v>234</v>
      </c>
      <c r="B111" s="55" t="s">
        <v>121</v>
      </c>
      <c r="C111" s="55" t="s">
        <v>121</v>
      </c>
      <c r="D111" s="55">
        <v>2460</v>
      </c>
      <c r="E111" s="55">
        <v>2152.5</v>
      </c>
      <c r="F111" s="55">
        <v>307.5</v>
      </c>
      <c r="G111" s="55">
        <v>0</v>
      </c>
      <c r="H111" s="57">
        <v>2152.5</v>
      </c>
    </row>
    <row r="112" spans="1:8" ht="15" customHeight="1">
      <c r="A112" s="55" t="s">
        <v>234</v>
      </c>
      <c r="B112" s="55" t="s">
        <v>203</v>
      </c>
      <c r="C112" s="55" t="s">
        <v>203</v>
      </c>
      <c r="D112" s="55">
        <v>12007</v>
      </c>
      <c r="E112" s="55">
        <v>10506.13</v>
      </c>
      <c r="F112" s="55">
        <v>1500.88</v>
      </c>
      <c r="G112" s="55">
        <v>7200</v>
      </c>
      <c r="H112" s="57">
        <v>3306.13</v>
      </c>
    </row>
    <row r="113" spans="1:8" ht="15" customHeight="1">
      <c r="A113" s="55" t="s">
        <v>234</v>
      </c>
      <c r="B113" s="55" t="s">
        <v>152</v>
      </c>
      <c r="C113" s="55" t="s">
        <v>152</v>
      </c>
      <c r="D113" s="55">
        <v>3971</v>
      </c>
      <c r="E113" s="55">
        <v>3474.63</v>
      </c>
      <c r="F113" s="55">
        <v>496.38</v>
      </c>
      <c r="G113" s="55">
        <v>0</v>
      </c>
      <c r="H113" s="57">
        <v>3474.63</v>
      </c>
    </row>
    <row r="114" spans="1:8" ht="15" customHeight="1">
      <c r="A114" s="55" t="s">
        <v>234</v>
      </c>
      <c r="B114" s="55" t="s">
        <v>127</v>
      </c>
      <c r="C114" s="55" t="s">
        <v>127</v>
      </c>
      <c r="D114" s="55">
        <v>12925</v>
      </c>
      <c r="E114" s="55">
        <v>11309.38</v>
      </c>
      <c r="F114" s="55">
        <v>1615.63</v>
      </c>
      <c r="G114" s="55">
        <v>2800</v>
      </c>
      <c r="H114" s="57">
        <v>8509.3799999999992</v>
      </c>
    </row>
    <row r="115" spans="1:8" ht="15" customHeight="1">
      <c r="A115" s="55" t="s">
        <v>234</v>
      </c>
      <c r="B115" s="55" t="s">
        <v>193</v>
      </c>
      <c r="C115" s="55" t="s">
        <v>193</v>
      </c>
      <c r="D115" s="55">
        <v>3999</v>
      </c>
      <c r="E115" s="55">
        <v>3499.13</v>
      </c>
      <c r="F115" s="55">
        <v>499.88</v>
      </c>
      <c r="G115" s="55">
        <v>0</v>
      </c>
      <c r="H115" s="57">
        <v>3499.13</v>
      </c>
    </row>
    <row r="116" spans="1:8" ht="15" customHeight="1">
      <c r="A116" s="55" t="s">
        <v>234</v>
      </c>
      <c r="B116" s="55" t="s">
        <v>145</v>
      </c>
      <c r="C116" s="55" t="s">
        <v>145</v>
      </c>
      <c r="D116" s="55">
        <v>5420</v>
      </c>
      <c r="E116" s="55">
        <v>4742.5</v>
      </c>
      <c r="F116" s="55">
        <v>677.5</v>
      </c>
      <c r="G116" s="55">
        <v>0</v>
      </c>
      <c r="H116" s="57">
        <v>4742.5</v>
      </c>
    </row>
    <row r="117" spans="1:8" ht="15" customHeight="1">
      <c r="A117" s="55" t="s">
        <v>234</v>
      </c>
      <c r="B117" s="55" t="s">
        <v>142</v>
      </c>
      <c r="C117" s="55" t="s">
        <v>142</v>
      </c>
      <c r="D117" s="55">
        <v>7053</v>
      </c>
      <c r="E117" s="55">
        <v>6171.38</v>
      </c>
      <c r="F117" s="55">
        <v>881.63</v>
      </c>
      <c r="G117" s="55">
        <v>2000</v>
      </c>
      <c r="H117" s="57">
        <v>4171.38</v>
      </c>
    </row>
    <row r="118" spans="1:8" ht="15" customHeight="1">
      <c r="A118" s="55"/>
      <c r="B118" s="55"/>
      <c r="C118" s="55"/>
      <c r="D118" s="55"/>
      <c r="E118" s="55"/>
      <c r="F118" s="55"/>
      <c r="G118" s="55"/>
      <c r="H118" s="57"/>
    </row>
    <row r="119" spans="1:8" ht="15" customHeight="1">
      <c r="A119" s="55"/>
      <c r="B119" s="55"/>
      <c r="C119" s="55"/>
      <c r="D119" s="55"/>
      <c r="E119" s="55"/>
      <c r="F119" s="55"/>
      <c r="G119" s="55"/>
      <c r="H119" s="57"/>
    </row>
    <row r="120" spans="1:8" ht="15" customHeight="1">
      <c r="A120" s="56"/>
    </row>
    <row r="121" spans="1:8" ht="15" customHeight="1">
      <c r="A121" s="56"/>
    </row>
    <row r="122" spans="1:8" ht="15" customHeight="1">
      <c r="A122" s="56"/>
    </row>
    <row r="123" spans="1:8" ht="15" customHeight="1">
      <c r="A123" s="56"/>
      <c r="D123" s="54">
        <f>SUM(D2:D122)</f>
        <v>713807</v>
      </c>
      <c r="E123" s="54">
        <f>SUM(E2:E122)</f>
        <v>624581.43000000017</v>
      </c>
      <c r="F123" s="54">
        <f>SUM(F2:F122)</f>
        <v>89226.180000000022</v>
      </c>
      <c r="G123" s="54">
        <f>SUM(G2:G122)</f>
        <v>227000</v>
      </c>
      <c r="H123" s="54">
        <f>SUM(H2:H122)</f>
        <v>397581.43000000023</v>
      </c>
    </row>
    <row r="124" spans="1:8" ht="15" customHeight="1">
      <c r="A124" s="56"/>
    </row>
    <row r="125" spans="1:8" ht="15" customHeight="1">
      <c r="A125" s="56"/>
    </row>
    <row r="126" spans="1:8" ht="15" customHeight="1">
      <c r="A126" s="56"/>
    </row>
    <row r="127" spans="1:8" ht="15" customHeight="1">
      <c r="A127" s="56"/>
    </row>
    <row r="128" spans="1:8" ht="15" customHeight="1">
      <c r="A128" s="56"/>
    </row>
    <row r="129" spans="1:4" ht="15" customHeight="1">
      <c r="A129" s="56"/>
    </row>
    <row r="130" spans="1:4" ht="15" customHeight="1">
      <c r="A130" s="56"/>
    </row>
    <row r="131" spans="1:4" ht="15" customHeight="1">
      <c r="A131" s="56"/>
    </row>
    <row r="132" spans="1:4" ht="15" customHeight="1">
      <c r="A132" s="56"/>
    </row>
    <row r="133" spans="1:4" ht="15" customHeight="1">
      <c r="A133" s="56"/>
    </row>
    <row r="134" spans="1:4" ht="15" customHeight="1">
      <c r="A134" s="56"/>
    </row>
    <row r="135" spans="1:4" ht="15" customHeight="1">
      <c r="A135" s="56"/>
    </row>
    <row r="136" spans="1:4" ht="15" customHeight="1">
      <c r="A136" s="56"/>
    </row>
    <row r="137" spans="1:4" ht="15" customHeight="1">
      <c r="A137" s="56"/>
    </row>
    <row r="138" spans="1:4" ht="15" customHeight="1">
      <c r="A138" s="56"/>
    </row>
    <row r="139" spans="1:4" ht="15" customHeight="1">
      <c r="A139" s="56"/>
    </row>
    <row r="140" spans="1:4" ht="15" customHeight="1">
      <c r="A140" s="56"/>
      <c r="B140" s="86" t="s">
        <v>185</v>
      </c>
      <c r="C140" s="87"/>
      <c r="D140" s="87"/>
    </row>
    <row r="141" spans="1:4" ht="15" customHeight="1">
      <c r="A141" s="56"/>
      <c r="B141" s="86" t="s">
        <v>186</v>
      </c>
      <c r="C141" s="87"/>
      <c r="D141" s="87"/>
    </row>
    <row r="142" spans="1:4" ht="15" customHeight="1">
      <c r="A142" s="56"/>
      <c r="B142" s="86"/>
      <c r="C142" s="87"/>
      <c r="D142" s="87"/>
    </row>
    <row r="143" spans="1:4" ht="15" customHeight="1">
      <c r="A143" s="56"/>
      <c r="B143" s="88">
        <f>Sheet1!E1</f>
        <v>46268</v>
      </c>
      <c r="C143" s="87"/>
      <c r="D143" s="87"/>
    </row>
    <row r="144" spans="1:4" ht="15" customHeight="1">
      <c r="A144" s="56"/>
      <c r="B144" s="87"/>
      <c r="C144" s="87"/>
      <c r="D144" s="87"/>
    </row>
    <row r="145" spans="1:4" ht="15" customHeight="1">
      <c r="A145" s="56"/>
      <c r="B145" s="89" t="s">
        <v>187</v>
      </c>
      <c r="C145" s="90"/>
      <c r="D145" s="91">
        <f>Sheet1!F43</f>
        <v>143220</v>
      </c>
    </row>
    <row r="146" spans="1:4" ht="15" customHeight="1">
      <c r="A146" s="56"/>
      <c r="B146" s="89" t="s">
        <v>188</v>
      </c>
      <c r="C146" s="90"/>
      <c r="D146" s="91">
        <f>Sheet1!G43</f>
        <v>44000</v>
      </c>
    </row>
    <row r="147" spans="1:4" ht="15" customHeight="1">
      <c r="A147" s="56"/>
      <c r="B147" s="89" t="s">
        <v>189</v>
      </c>
      <c r="C147" s="90"/>
      <c r="D147" s="91">
        <f>Sheet1!H43</f>
        <v>17902.5</v>
      </c>
    </row>
    <row r="148" spans="1:4" ht="15" customHeight="1">
      <c r="A148" s="56"/>
      <c r="B148" s="89" t="s">
        <v>190</v>
      </c>
      <c r="C148" s="90"/>
      <c r="D148" s="91">
        <f>Sheet1!I43</f>
        <v>81317.5</v>
      </c>
    </row>
    <row r="149" spans="1:4" ht="15" customHeight="1">
      <c r="A149" s="56"/>
      <c r="B149" s="89" t="s">
        <v>191</v>
      </c>
      <c r="C149" s="90"/>
      <c r="D149" s="91">
        <f>Sheet1!I45</f>
        <v>99220</v>
      </c>
    </row>
    <row r="150" spans="1:4" ht="15" customHeight="1">
      <c r="A150" s="56"/>
      <c r="B150" s="89" t="s">
        <v>192</v>
      </c>
      <c r="C150" s="90"/>
      <c r="D150" s="91">
        <f>Sheet1!J43</f>
        <v>9520</v>
      </c>
    </row>
    <row r="151" spans="1:4" ht="15" customHeight="1">
      <c r="A151" s="56"/>
      <c r="B151" s="56"/>
      <c r="C151" s="56"/>
    </row>
    <row r="152" spans="1:4" ht="15" customHeight="1">
      <c r="A152" s="56"/>
      <c r="B152" s="56"/>
      <c r="C152" s="56"/>
    </row>
    <row r="153" spans="1:4" ht="15" customHeight="1">
      <c r="A153" s="56"/>
      <c r="B153" s="56"/>
      <c r="C153" s="56"/>
    </row>
    <row r="154" spans="1:4" ht="15" customHeight="1">
      <c r="A154" s="56"/>
      <c r="B154" s="56"/>
      <c r="C154" s="56"/>
    </row>
    <row r="155" spans="1:4" ht="15" customHeight="1">
      <c r="A155" s="56"/>
      <c r="B155" s="56"/>
      <c r="C155" s="56"/>
    </row>
    <row r="156" spans="1:4" ht="15" customHeight="1">
      <c r="A156" s="56"/>
      <c r="B156" s="56"/>
      <c r="C156" s="56"/>
    </row>
    <row r="157" spans="1:4" ht="15" customHeight="1">
      <c r="A157" s="56"/>
      <c r="B157" s="56"/>
      <c r="C157" s="56"/>
    </row>
    <row r="158" spans="1:4" ht="15" customHeight="1">
      <c r="A158" s="56"/>
      <c r="B158" s="56"/>
      <c r="C158" s="56"/>
    </row>
    <row r="159" spans="1:4" ht="15" customHeight="1">
      <c r="A159" s="56"/>
      <c r="B159" s="56"/>
      <c r="C159" s="56"/>
    </row>
    <row r="160" spans="1:4" ht="15" customHeight="1">
      <c r="A160" s="56"/>
      <c r="B160" s="56"/>
      <c r="C160" s="56"/>
    </row>
    <row r="161" spans="1:3" ht="15" customHeight="1">
      <c r="A161" s="56"/>
      <c r="B161" s="56"/>
      <c r="C161" s="56"/>
    </row>
    <row r="162" spans="1:3" ht="15" customHeight="1">
      <c r="A162" s="56"/>
      <c r="B162" s="56"/>
      <c r="C162" s="56"/>
    </row>
    <row r="163" spans="1:3" ht="15" customHeight="1">
      <c r="A163" s="56"/>
      <c r="B163" s="56"/>
      <c r="C163" s="56"/>
    </row>
    <row r="164" spans="1:3" ht="15" customHeight="1">
      <c r="A164" s="56"/>
      <c r="B164" s="56"/>
      <c r="C164" s="56"/>
    </row>
    <row r="165" spans="1:3" ht="15" customHeight="1">
      <c r="A165" s="56"/>
      <c r="B165" s="56"/>
      <c r="C165" s="56"/>
    </row>
    <row r="166" spans="1:3" ht="15" customHeight="1">
      <c r="A166" s="56"/>
      <c r="B166" s="56"/>
      <c r="C166" s="56"/>
    </row>
    <row r="167" spans="1:3" ht="15" customHeight="1">
      <c r="A167" s="56"/>
      <c r="B167" s="56"/>
      <c r="C167" s="56"/>
    </row>
    <row r="168" spans="1:3" ht="15" customHeight="1">
      <c r="A168" s="56"/>
      <c r="B168" s="56"/>
      <c r="C168" s="56"/>
    </row>
    <row r="169" spans="1:3" ht="15" customHeight="1">
      <c r="A169" s="56"/>
      <c r="B169" s="56"/>
      <c r="C169" s="56"/>
    </row>
    <row r="170" spans="1:3" ht="15" customHeight="1">
      <c r="A170" s="56"/>
      <c r="B170" s="56"/>
      <c r="C170" s="56"/>
    </row>
    <row r="171" spans="1:3" ht="15" customHeight="1">
      <c r="A171" s="56"/>
      <c r="B171" s="56"/>
      <c r="C171" s="56"/>
    </row>
    <row r="172" spans="1:3" ht="15" customHeight="1">
      <c r="A172" s="56"/>
      <c r="B172" s="56"/>
      <c r="C172" s="56"/>
    </row>
    <row r="173" spans="1:3" ht="15" customHeight="1">
      <c r="A173" s="56"/>
      <c r="B173" s="56"/>
      <c r="C173" s="56"/>
    </row>
    <row r="174" spans="1:3" ht="15" customHeight="1">
      <c r="A174" s="56"/>
      <c r="B174" s="56"/>
      <c r="C174" s="56"/>
    </row>
    <row r="175" spans="1:3" ht="15" customHeight="1">
      <c r="A175" s="56"/>
      <c r="B175" s="56"/>
      <c r="C175" s="56"/>
    </row>
    <row r="176" spans="1:3" ht="15" customHeight="1">
      <c r="A176" s="56"/>
      <c r="B176" s="56"/>
      <c r="C176" s="56"/>
    </row>
    <row r="177" spans="1:3" ht="15" customHeight="1">
      <c r="A177" s="56"/>
      <c r="B177" s="56"/>
      <c r="C177" s="56"/>
    </row>
    <row r="178" spans="1:3" ht="15" customHeight="1">
      <c r="A178" s="56"/>
      <c r="B178" s="56"/>
      <c r="C178" s="56"/>
    </row>
    <row r="179" spans="1:3" ht="15" customHeight="1">
      <c r="A179" s="56"/>
      <c r="B179" s="56"/>
      <c r="C179" s="56"/>
    </row>
    <row r="180" spans="1:3" ht="15" customHeight="1">
      <c r="A180" s="56"/>
      <c r="B180" s="56"/>
      <c r="C180" s="56"/>
    </row>
    <row r="181" spans="1:3" ht="15" customHeight="1">
      <c r="A181" s="56"/>
      <c r="B181" s="56"/>
      <c r="C181" s="56"/>
    </row>
    <row r="182" spans="1:3" ht="15" customHeight="1">
      <c r="A182" s="56"/>
      <c r="B182" s="56"/>
      <c r="C182" s="56"/>
    </row>
    <row r="183" spans="1:3" ht="15" customHeight="1">
      <c r="A183" s="56"/>
      <c r="B183" s="56"/>
      <c r="C183" s="56"/>
    </row>
    <row r="184" spans="1:3" ht="15" customHeight="1">
      <c r="A184" s="56"/>
      <c r="B184" s="56"/>
      <c r="C184" s="56"/>
    </row>
    <row r="185" spans="1:3" ht="15" customHeight="1">
      <c r="A185" s="56"/>
      <c r="B185" s="56"/>
      <c r="C185" s="56"/>
    </row>
    <row r="186" spans="1:3" ht="15" customHeight="1">
      <c r="A186" s="56"/>
      <c r="B186" s="56"/>
      <c r="C186" s="56"/>
    </row>
    <row r="187" spans="1:3" ht="15" customHeight="1">
      <c r="A187" s="56"/>
      <c r="B187" s="56"/>
      <c r="C187" s="56"/>
    </row>
    <row r="188" spans="1:3" ht="15" customHeight="1">
      <c r="A188" s="56"/>
      <c r="B188" s="56"/>
      <c r="C188" s="56"/>
    </row>
    <row r="189" spans="1:3" ht="15" customHeight="1">
      <c r="A189" s="56"/>
      <c r="B189" s="56"/>
      <c r="C189" s="56"/>
    </row>
    <row r="190" spans="1:3" ht="15" customHeight="1">
      <c r="A190" s="56"/>
      <c r="B190" s="56"/>
      <c r="C190" s="56"/>
    </row>
    <row r="191" spans="1:3" ht="15" customHeight="1">
      <c r="A191" s="56"/>
      <c r="B191" s="56"/>
      <c r="C191" s="56"/>
    </row>
    <row r="192" spans="1:3" ht="15" customHeight="1">
      <c r="A192" s="56"/>
      <c r="B192" s="56"/>
      <c r="C192" s="56"/>
    </row>
    <row r="193" spans="1:3" ht="15" customHeight="1">
      <c r="A193" s="56"/>
      <c r="B193" s="56"/>
      <c r="C193" s="56"/>
    </row>
    <row r="194" spans="1:3" ht="15" customHeight="1">
      <c r="A194" s="56"/>
      <c r="B194" s="56"/>
      <c r="C194" s="56"/>
    </row>
    <row r="195" spans="1:3" ht="15" customHeight="1">
      <c r="A195" s="56"/>
      <c r="B195" s="56"/>
      <c r="C195" s="56"/>
    </row>
    <row r="196" spans="1:3" ht="15" customHeight="1">
      <c r="A196" s="56"/>
      <c r="B196" s="56"/>
      <c r="C196" s="56"/>
    </row>
    <row r="197" spans="1:3" ht="15" customHeight="1">
      <c r="A197" s="56"/>
      <c r="B197" s="56"/>
      <c r="C197" s="56"/>
    </row>
    <row r="198" spans="1:3" ht="15" customHeight="1">
      <c r="A198" s="56"/>
      <c r="B198" s="56"/>
      <c r="C198" s="56"/>
    </row>
    <row r="199" spans="1:3" ht="15" customHeight="1">
      <c r="A199" s="56"/>
      <c r="B199" s="56"/>
      <c r="C199" s="56"/>
    </row>
    <row r="200" spans="1:3" ht="15" customHeight="1">
      <c r="A200" s="56"/>
      <c r="B200" s="56"/>
      <c r="C200" s="56"/>
    </row>
    <row r="201" spans="1:3" ht="15" customHeight="1">
      <c r="A201" s="56"/>
      <c r="B201" s="56"/>
      <c r="C201" s="56"/>
    </row>
    <row r="202" spans="1:3" ht="15" customHeight="1">
      <c r="A202" s="56"/>
      <c r="B202" s="56"/>
      <c r="C202" s="56"/>
    </row>
    <row r="203" spans="1:3" ht="15" customHeight="1">
      <c r="A203" s="56"/>
      <c r="B203" s="56"/>
      <c r="C203" s="56"/>
    </row>
    <row r="204" spans="1:3" ht="15" customHeight="1">
      <c r="A204" s="56"/>
      <c r="B204" s="56"/>
      <c r="C204" s="56"/>
    </row>
    <row r="205" spans="1:3" ht="15" customHeight="1">
      <c r="A205" s="56"/>
      <c r="B205" s="56"/>
      <c r="C205" s="56"/>
    </row>
    <row r="206" spans="1:3" ht="15" customHeight="1">
      <c r="A206" s="56"/>
      <c r="B206" s="56"/>
      <c r="C206" s="56"/>
    </row>
    <row r="207" spans="1:3" ht="15" customHeight="1">
      <c r="A207" s="56"/>
      <c r="B207" s="56"/>
      <c r="C207" s="56"/>
    </row>
    <row r="208" spans="1:3" ht="15" customHeight="1">
      <c r="A208" s="56"/>
      <c r="B208" s="56"/>
      <c r="C208" s="56"/>
    </row>
    <row r="209" spans="1:3" ht="15" customHeight="1">
      <c r="A209" s="56"/>
      <c r="B209" s="56"/>
      <c r="C209" s="56"/>
    </row>
    <row r="210" spans="1:3" ht="15" customHeight="1">
      <c r="A210" s="56"/>
      <c r="B210" s="56"/>
      <c r="C210" s="56"/>
    </row>
    <row r="211" spans="1:3" ht="15" customHeight="1">
      <c r="A211" s="56"/>
      <c r="B211" s="56"/>
      <c r="C211" s="56"/>
    </row>
    <row r="212" spans="1:3" ht="15" customHeight="1">
      <c r="A212" s="56"/>
      <c r="B212" s="56"/>
      <c r="C212" s="56"/>
    </row>
    <row r="213" spans="1:3" ht="15" customHeight="1">
      <c r="A213" s="56"/>
      <c r="B213" s="56"/>
      <c r="C213" s="56"/>
    </row>
    <row r="214" spans="1:3" ht="15" customHeight="1">
      <c r="A214" s="56"/>
      <c r="B214" s="56"/>
      <c r="C214" s="56"/>
    </row>
    <row r="215" spans="1:3" ht="15" customHeight="1">
      <c r="A215" s="56"/>
      <c r="B215" s="56"/>
      <c r="C215" s="56"/>
    </row>
    <row r="216" spans="1:3" ht="15" customHeight="1">
      <c r="A216" s="56"/>
      <c r="B216" s="56"/>
      <c r="C216" s="56"/>
    </row>
    <row r="217" spans="1:3" ht="15" customHeight="1">
      <c r="A217" s="56"/>
      <c r="B217" s="56"/>
      <c r="C217" s="56"/>
    </row>
    <row r="218" spans="1:3" ht="15" customHeight="1">
      <c r="A218" s="56"/>
      <c r="B218" s="56"/>
      <c r="C218" s="56"/>
    </row>
    <row r="219" spans="1:3" ht="15" customHeight="1">
      <c r="A219" s="56"/>
      <c r="B219" s="56"/>
      <c r="C219" s="56"/>
    </row>
    <row r="220" spans="1:3" ht="15" customHeight="1">
      <c r="A220" s="56"/>
      <c r="B220" s="56"/>
      <c r="C220" s="56"/>
    </row>
    <row r="221" spans="1:3" ht="15" customHeight="1">
      <c r="A221" s="56"/>
      <c r="B221" s="56"/>
      <c r="C221" s="56"/>
    </row>
    <row r="222" spans="1:3" ht="15" customHeight="1">
      <c r="A222" s="56"/>
      <c r="B222" s="56"/>
      <c r="C222" s="56"/>
    </row>
    <row r="223" spans="1:3" ht="15" customHeight="1">
      <c r="A223" s="56"/>
      <c r="B223" s="56"/>
      <c r="C223" s="56"/>
    </row>
    <row r="224" spans="1:3" ht="15" customHeight="1">
      <c r="A224" s="56"/>
      <c r="B224" s="56"/>
      <c r="C224" s="56"/>
    </row>
    <row r="225" spans="1:3" ht="15" customHeight="1">
      <c r="A225" s="56"/>
      <c r="B225" s="56"/>
      <c r="C225" s="56"/>
    </row>
    <row r="226" spans="1:3" ht="15" customHeight="1">
      <c r="A226" s="56"/>
      <c r="B226" s="56"/>
      <c r="C226" s="56"/>
    </row>
    <row r="227" spans="1:3" ht="15" customHeight="1">
      <c r="A227" s="56"/>
      <c r="B227" s="56"/>
      <c r="C227" s="56"/>
    </row>
    <row r="228" spans="1:3" ht="15" customHeight="1">
      <c r="A228" s="56"/>
      <c r="B228" s="56"/>
      <c r="C228" s="56"/>
    </row>
    <row r="229" spans="1:3" ht="15" customHeight="1">
      <c r="A229" s="56"/>
      <c r="B229" s="56"/>
      <c r="C229" s="56"/>
    </row>
    <row r="230" spans="1:3" ht="15" customHeight="1">
      <c r="A230" s="56"/>
      <c r="B230" s="56"/>
      <c r="C230" s="56"/>
    </row>
    <row r="231" spans="1:3" ht="15" customHeight="1">
      <c r="A231" s="56"/>
      <c r="B231" s="56"/>
      <c r="C231" s="56"/>
    </row>
    <row r="232" spans="1:3" ht="15" customHeight="1">
      <c r="A232" s="56"/>
      <c r="B232" s="56"/>
      <c r="C232" s="56"/>
    </row>
    <row r="233" spans="1:3" ht="15" customHeight="1">
      <c r="A233" s="56"/>
      <c r="B233" s="56"/>
      <c r="C233" s="56"/>
    </row>
    <row r="234" spans="1:3" ht="15" customHeight="1">
      <c r="A234" s="56"/>
      <c r="B234" s="56"/>
      <c r="C234" s="56"/>
    </row>
    <row r="235" spans="1:3" ht="15" customHeight="1">
      <c r="A235" s="56"/>
      <c r="B235" s="56"/>
      <c r="C235" s="56"/>
    </row>
    <row r="236" spans="1:3" ht="15" customHeight="1">
      <c r="A236" s="56"/>
      <c r="B236" s="56"/>
      <c r="C236" s="56"/>
    </row>
    <row r="237" spans="1:3" ht="15" customHeight="1">
      <c r="A237" s="56"/>
      <c r="B237" s="56"/>
      <c r="C237" s="56"/>
    </row>
    <row r="238" spans="1:3" ht="15" customHeight="1">
      <c r="A238" s="56"/>
      <c r="B238" s="56"/>
      <c r="C238" s="56"/>
    </row>
    <row r="239" spans="1:3" ht="15" customHeight="1">
      <c r="A239" s="56"/>
      <c r="B239" s="56"/>
      <c r="C239" s="56"/>
    </row>
    <row r="240" spans="1:3" ht="15" customHeight="1">
      <c r="A240" s="56"/>
      <c r="B240" s="56"/>
      <c r="C240" s="56"/>
    </row>
    <row r="241" spans="1:3" ht="15" customHeight="1">
      <c r="A241" s="56"/>
      <c r="B241" s="56"/>
      <c r="C241" s="56"/>
    </row>
    <row r="242" spans="1:3" ht="15" customHeight="1">
      <c r="A242" s="56"/>
      <c r="B242" s="56"/>
      <c r="C242" s="56"/>
    </row>
    <row r="243" spans="1:3" ht="15" customHeight="1">
      <c r="A243" s="56"/>
      <c r="B243" s="56"/>
      <c r="C243" s="56"/>
    </row>
    <row r="244" spans="1:3" ht="15" customHeight="1">
      <c r="A244" s="56"/>
      <c r="B244" s="56"/>
      <c r="C244" s="56"/>
    </row>
    <row r="245" spans="1:3" ht="15" customHeight="1">
      <c r="A245" s="56"/>
      <c r="B245" s="56"/>
      <c r="C245" s="56"/>
    </row>
    <row r="246" spans="1:3" ht="15" customHeight="1">
      <c r="A246" s="56"/>
      <c r="B246" s="56"/>
      <c r="C246" s="56"/>
    </row>
    <row r="247" spans="1:3" ht="15" customHeight="1">
      <c r="A247" s="56"/>
      <c r="B247" s="56"/>
      <c r="C247" s="56"/>
    </row>
    <row r="248" spans="1:3" ht="15" customHeight="1">
      <c r="A248" s="56"/>
      <c r="B248" s="56"/>
      <c r="C248" s="56"/>
    </row>
    <row r="249" spans="1:3" ht="15" customHeight="1">
      <c r="A249" s="56"/>
      <c r="B249" s="56"/>
      <c r="C249" s="56"/>
    </row>
    <row r="250" spans="1:3" ht="15" customHeight="1">
      <c r="A250" s="56"/>
      <c r="B250" s="56"/>
      <c r="C250" s="56"/>
    </row>
    <row r="251" spans="1:3" ht="15" customHeight="1">
      <c r="A251" s="56"/>
      <c r="B251" s="56"/>
      <c r="C251" s="56"/>
    </row>
    <row r="252" spans="1:3" ht="15" customHeight="1">
      <c r="A252" s="56"/>
      <c r="B252" s="56"/>
      <c r="C252" s="56"/>
    </row>
    <row r="253" spans="1:3" ht="15" customHeight="1">
      <c r="A253" s="56"/>
      <c r="B253" s="56"/>
      <c r="C253" s="56"/>
    </row>
    <row r="254" spans="1:3" ht="15" customHeight="1">
      <c r="A254" s="56"/>
      <c r="B254" s="56"/>
      <c r="C254" s="56"/>
    </row>
    <row r="255" spans="1:3" ht="15" customHeight="1">
      <c r="A255" s="56"/>
      <c r="B255" s="56"/>
      <c r="C255" s="56"/>
    </row>
    <row r="256" spans="1:3" ht="15" customHeight="1">
      <c r="A256" s="56"/>
      <c r="B256" s="56"/>
      <c r="C256" s="56"/>
    </row>
    <row r="257" spans="1:3" ht="15" customHeight="1">
      <c r="A257" s="56"/>
      <c r="B257" s="56"/>
      <c r="C257" s="56"/>
    </row>
    <row r="258" spans="1:3" ht="15" customHeight="1">
      <c r="A258" s="56"/>
      <c r="B258" s="56"/>
      <c r="C258" s="56"/>
    </row>
    <row r="259" spans="1:3" ht="15" customHeight="1">
      <c r="A259" s="56"/>
      <c r="B259" s="56"/>
      <c r="C259" s="56"/>
    </row>
    <row r="260" spans="1:3" ht="15" customHeight="1">
      <c r="A260" s="56"/>
      <c r="B260" s="56"/>
      <c r="C260" s="56"/>
    </row>
    <row r="261" spans="1:3" ht="15" customHeight="1">
      <c r="A261" s="56"/>
      <c r="B261" s="56"/>
      <c r="C261" s="56"/>
    </row>
    <row r="262" spans="1:3" ht="15" customHeight="1">
      <c r="A262" s="56"/>
      <c r="B262" s="56"/>
      <c r="C262" s="56"/>
    </row>
    <row r="263" spans="1:3" ht="15" customHeight="1">
      <c r="A263" s="56"/>
      <c r="B263" s="56"/>
      <c r="C263" s="56"/>
    </row>
    <row r="264" spans="1:3" ht="15" customHeight="1">
      <c r="A264" s="56"/>
      <c r="B264" s="56"/>
      <c r="C264" s="56"/>
    </row>
    <row r="265" spans="1:3" ht="15" customHeight="1">
      <c r="A265" s="56"/>
      <c r="B265" s="56"/>
      <c r="C265" s="56"/>
    </row>
    <row r="266" spans="1:3" ht="15" customHeight="1">
      <c r="A266" s="56"/>
      <c r="B266" s="56"/>
      <c r="C266" s="56"/>
    </row>
    <row r="267" spans="1:3" ht="15" customHeight="1">
      <c r="A267" s="56"/>
      <c r="B267" s="56"/>
      <c r="C267" s="56"/>
    </row>
    <row r="268" spans="1:3" ht="15" customHeight="1">
      <c r="A268" s="56"/>
      <c r="B268" s="56"/>
      <c r="C268" s="56"/>
    </row>
    <row r="269" spans="1:3" ht="15" customHeight="1">
      <c r="A269" s="56"/>
      <c r="B269" s="56"/>
      <c r="C269" s="56"/>
    </row>
    <row r="270" spans="1:3" ht="15" customHeight="1">
      <c r="A270" s="56"/>
      <c r="B270" s="56"/>
      <c r="C270" s="56"/>
    </row>
    <row r="271" spans="1:3" ht="15" customHeight="1">
      <c r="A271" s="56"/>
      <c r="B271" s="56"/>
      <c r="C271" s="56"/>
    </row>
    <row r="272" spans="1:3" ht="15" customHeight="1">
      <c r="A272" s="56"/>
      <c r="B272" s="56"/>
      <c r="C272" s="56"/>
    </row>
    <row r="273" spans="1:3" ht="15" customHeight="1">
      <c r="A273" s="56"/>
      <c r="B273" s="56"/>
      <c r="C273" s="56"/>
    </row>
    <row r="274" spans="1:3" ht="15" customHeight="1">
      <c r="A274" s="56"/>
      <c r="B274" s="56"/>
      <c r="C274" s="56"/>
    </row>
    <row r="275" spans="1:3" ht="15" customHeight="1">
      <c r="A275" s="56"/>
      <c r="B275" s="56"/>
      <c r="C275" s="56"/>
    </row>
    <row r="276" spans="1:3" ht="15" customHeight="1">
      <c r="A276" s="56"/>
      <c r="B276" s="56"/>
      <c r="C276" s="56"/>
    </row>
    <row r="277" spans="1:3" ht="15" customHeight="1">
      <c r="A277" s="56"/>
      <c r="B277" s="56"/>
      <c r="C277" s="56"/>
    </row>
    <row r="278" spans="1:3" ht="15" customHeight="1">
      <c r="A278" s="56"/>
      <c r="B278" s="56"/>
      <c r="C278" s="56"/>
    </row>
    <row r="279" spans="1:3" ht="15" customHeight="1">
      <c r="A279" s="56"/>
      <c r="B279" s="56"/>
      <c r="C279" s="56"/>
    </row>
    <row r="280" spans="1:3" ht="15" customHeight="1">
      <c r="A280" s="56"/>
      <c r="B280" s="56"/>
      <c r="C280" s="56"/>
    </row>
    <row r="281" spans="1:3" ht="15" customHeight="1">
      <c r="A281" s="56"/>
      <c r="B281" s="56"/>
      <c r="C281" s="56"/>
    </row>
    <row r="282" spans="1:3" ht="15" customHeight="1">
      <c r="A282" s="56"/>
      <c r="B282" s="56"/>
      <c r="C282" s="56"/>
    </row>
    <row r="283" spans="1:3" ht="15" customHeight="1">
      <c r="A283" s="56"/>
      <c r="B283" s="56"/>
      <c r="C283" s="56"/>
    </row>
    <row r="284" spans="1:3" ht="15" customHeight="1">
      <c r="A284" s="56"/>
      <c r="B284" s="56"/>
      <c r="C284" s="56"/>
    </row>
    <row r="285" spans="1:3" ht="15" customHeight="1">
      <c r="A285" s="56"/>
      <c r="B285" s="56"/>
      <c r="C285" s="56"/>
    </row>
    <row r="286" spans="1:3" ht="15" customHeight="1">
      <c r="A286" s="56"/>
      <c r="B286" s="56"/>
      <c r="C286" s="56"/>
    </row>
    <row r="287" spans="1:3" ht="15" customHeight="1">
      <c r="A287" s="56"/>
      <c r="B287" s="56"/>
      <c r="C287" s="56"/>
    </row>
    <row r="288" spans="1:3" ht="15" customHeight="1">
      <c r="A288" s="56"/>
      <c r="B288" s="56"/>
      <c r="C288" s="56"/>
    </row>
    <row r="289" spans="1:3" ht="15" customHeight="1">
      <c r="A289" s="56"/>
      <c r="B289" s="56"/>
      <c r="C289" s="56"/>
    </row>
    <row r="290" spans="1:3" ht="15" customHeight="1">
      <c r="A290" s="56"/>
      <c r="B290" s="56"/>
      <c r="C290" s="56"/>
    </row>
    <row r="291" spans="1:3" ht="15" customHeight="1">
      <c r="A291" s="56"/>
      <c r="B291" s="56"/>
      <c r="C291" s="56"/>
    </row>
    <row r="292" spans="1:3" ht="15" customHeight="1">
      <c r="A292" s="56"/>
      <c r="B292" s="56"/>
      <c r="C292" s="56"/>
    </row>
    <row r="293" spans="1:3" ht="15" customHeight="1">
      <c r="A293" s="56"/>
      <c r="B293" s="56"/>
      <c r="C293" s="56"/>
    </row>
    <row r="294" spans="1:3" ht="15" customHeight="1">
      <c r="A294" s="56"/>
      <c r="B294" s="56"/>
      <c r="C294" s="56"/>
    </row>
    <row r="295" spans="1:3" ht="15" customHeight="1">
      <c r="A295" s="56"/>
      <c r="B295" s="56"/>
      <c r="C295" s="56"/>
    </row>
    <row r="296" spans="1:3" ht="15" customHeight="1">
      <c r="A296" s="56"/>
      <c r="B296" s="56"/>
      <c r="C296" s="56"/>
    </row>
    <row r="297" spans="1:3" ht="15" customHeight="1">
      <c r="A297" s="56"/>
      <c r="B297" s="56"/>
      <c r="C297" s="56"/>
    </row>
    <row r="298" spans="1:3" ht="15" customHeight="1">
      <c r="A298" s="56"/>
      <c r="B298" s="56"/>
      <c r="C298" s="56"/>
    </row>
    <row r="299" spans="1:3" ht="15" customHeight="1">
      <c r="A299" s="56"/>
      <c r="B299" s="56"/>
      <c r="C299" s="56"/>
    </row>
    <row r="300" spans="1:3" ht="15" customHeight="1">
      <c r="A300" s="56"/>
      <c r="B300" s="56"/>
      <c r="C300" s="56"/>
    </row>
    <row r="301" spans="1:3" ht="15" customHeight="1">
      <c r="A301" s="56"/>
      <c r="B301" s="56"/>
      <c r="C301" s="56"/>
    </row>
    <row r="302" spans="1:3" ht="15" customHeight="1">
      <c r="A302" s="56"/>
      <c r="B302" s="56"/>
      <c r="C302" s="56"/>
    </row>
    <row r="303" spans="1:3" ht="15" customHeight="1">
      <c r="A303" s="56"/>
      <c r="B303" s="56"/>
      <c r="C303" s="56"/>
    </row>
    <row r="304" spans="1:3" ht="15" customHeight="1">
      <c r="A304" s="56"/>
      <c r="B304" s="56"/>
      <c r="C304" s="56"/>
    </row>
    <row r="305" spans="1:3" ht="15" customHeight="1">
      <c r="A305" s="56"/>
      <c r="B305" s="56"/>
      <c r="C305" s="56"/>
    </row>
    <row r="306" spans="1:3" ht="15" customHeight="1">
      <c r="A306" s="56"/>
      <c r="B306" s="56"/>
      <c r="C306" s="56"/>
    </row>
    <row r="307" spans="1:3" ht="15" customHeight="1">
      <c r="A307" s="56"/>
      <c r="B307" s="56"/>
      <c r="C307" s="56"/>
    </row>
    <row r="308" spans="1:3" ht="15" customHeight="1">
      <c r="A308" s="56"/>
      <c r="B308" s="56"/>
      <c r="C308" s="56"/>
    </row>
    <row r="309" spans="1:3" ht="15" customHeight="1">
      <c r="A309" s="56"/>
      <c r="B309" s="56"/>
      <c r="C309" s="56"/>
    </row>
    <row r="310" spans="1:3" ht="15" customHeight="1">
      <c r="A310" s="56"/>
      <c r="B310" s="56"/>
      <c r="C310" s="56"/>
    </row>
    <row r="311" spans="1:3" ht="15" customHeight="1">
      <c r="A311" s="56"/>
      <c r="B311" s="56"/>
      <c r="C311" s="56"/>
    </row>
    <row r="312" spans="1:3" ht="15" customHeight="1">
      <c r="A312" s="56"/>
      <c r="B312" s="56"/>
      <c r="C312" s="56"/>
    </row>
    <row r="313" spans="1:3" ht="15" customHeight="1">
      <c r="A313" s="56"/>
      <c r="B313" s="56"/>
      <c r="C313" s="56"/>
    </row>
    <row r="314" spans="1:3" ht="15" customHeight="1">
      <c r="A314" s="56"/>
      <c r="B314" s="56"/>
      <c r="C314" s="56"/>
    </row>
    <row r="315" spans="1:3" ht="15" customHeight="1">
      <c r="A315" s="56"/>
      <c r="B315" s="56"/>
      <c r="C315" s="56"/>
    </row>
    <row r="316" spans="1:3" ht="15" customHeight="1">
      <c r="A316" s="56"/>
      <c r="B316" s="56"/>
      <c r="C316" s="56"/>
    </row>
    <row r="317" spans="1:3" ht="15" customHeight="1">
      <c r="A317" s="56"/>
      <c r="B317" s="56"/>
      <c r="C317" s="56"/>
    </row>
    <row r="318" spans="1:3" ht="15" customHeight="1">
      <c r="A318" s="56"/>
      <c r="B318" s="56"/>
      <c r="C318" s="56"/>
    </row>
    <row r="319" spans="1:3" ht="15" customHeight="1">
      <c r="A319" s="56"/>
      <c r="B319" s="56"/>
      <c r="C319" s="56"/>
    </row>
    <row r="320" spans="1:3" ht="15" customHeight="1">
      <c r="A320" s="56"/>
      <c r="B320" s="56"/>
      <c r="C320" s="56"/>
    </row>
    <row r="321" spans="1:3" ht="15" customHeight="1">
      <c r="A321" s="56"/>
      <c r="B321" s="56"/>
      <c r="C321" s="56"/>
    </row>
    <row r="322" spans="1:3" ht="15" customHeight="1">
      <c r="A322" s="56"/>
      <c r="B322" s="56"/>
      <c r="C322" s="56"/>
    </row>
    <row r="323" spans="1:3" ht="15" customHeight="1">
      <c r="A323" s="56"/>
      <c r="B323" s="56"/>
      <c r="C323" s="56"/>
    </row>
    <row r="324" spans="1:3" ht="15" customHeight="1">
      <c r="A324" s="56"/>
      <c r="B324" s="56"/>
      <c r="C324" s="56"/>
    </row>
    <row r="325" spans="1:3" ht="15" customHeight="1">
      <c r="A325" s="56"/>
      <c r="B325" s="56"/>
      <c r="C325" s="56"/>
    </row>
    <row r="326" spans="1:3" ht="15" customHeight="1">
      <c r="A326" s="56"/>
      <c r="B326" s="56"/>
      <c r="C326" s="56"/>
    </row>
    <row r="327" spans="1:3" ht="15" customHeight="1">
      <c r="A327" s="56"/>
      <c r="B327" s="56"/>
      <c r="C327" s="56"/>
    </row>
    <row r="328" spans="1:3" ht="15" customHeight="1">
      <c r="A328" s="56"/>
      <c r="B328" s="56"/>
      <c r="C328" s="56"/>
    </row>
    <row r="329" spans="1:3" ht="15" customHeight="1">
      <c r="A329" s="56"/>
      <c r="B329" s="56"/>
      <c r="C329" s="56"/>
    </row>
    <row r="330" spans="1:3" ht="15" customHeight="1">
      <c r="A330" s="56"/>
      <c r="B330" s="56"/>
      <c r="C330" s="56"/>
    </row>
    <row r="331" spans="1:3" ht="15" customHeight="1">
      <c r="A331" s="56"/>
      <c r="B331" s="56"/>
      <c r="C331" s="56"/>
    </row>
    <row r="332" spans="1:3" ht="15" customHeight="1">
      <c r="A332" s="56"/>
      <c r="B332" s="56"/>
      <c r="C332" s="56"/>
    </row>
    <row r="333" spans="1:3" ht="15" customHeight="1">
      <c r="A333" s="56"/>
      <c r="B333" s="56"/>
      <c r="C333" s="56"/>
    </row>
    <row r="334" spans="1:3" ht="15" customHeight="1">
      <c r="A334" s="56"/>
      <c r="B334" s="56"/>
      <c r="C334" s="56"/>
    </row>
    <row r="335" spans="1:3" ht="15" customHeight="1">
      <c r="A335" s="56"/>
      <c r="B335" s="56"/>
      <c r="C335" s="56"/>
    </row>
    <row r="336" spans="1:3" ht="15" customHeight="1">
      <c r="A336" s="56"/>
      <c r="B336" s="56"/>
      <c r="C336" s="56"/>
    </row>
    <row r="337" spans="1:3" ht="15" customHeight="1">
      <c r="A337" s="56"/>
      <c r="B337" s="56"/>
      <c r="C337" s="56"/>
    </row>
    <row r="338" spans="1:3" ht="15" customHeight="1">
      <c r="A338" s="56"/>
      <c r="B338" s="56"/>
      <c r="C338" s="56"/>
    </row>
    <row r="339" spans="1:3" ht="15" customHeight="1">
      <c r="A339" s="56"/>
      <c r="B339" s="56"/>
      <c r="C339" s="56"/>
    </row>
    <row r="340" spans="1:3" ht="15" customHeight="1">
      <c r="A340" s="56"/>
      <c r="B340" s="56"/>
      <c r="C340" s="56"/>
    </row>
    <row r="341" spans="1:3" ht="15" customHeight="1">
      <c r="A341" s="56"/>
      <c r="B341" s="56"/>
      <c r="C341" s="56"/>
    </row>
    <row r="342" spans="1:3" ht="15" customHeight="1">
      <c r="A342" s="56"/>
      <c r="B342" s="56"/>
      <c r="C342" s="56"/>
    </row>
    <row r="343" spans="1:3" ht="15" customHeight="1">
      <c r="A343" s="56"/>
      <c r="B343" s="56"/>
      <c r="C343" s="56"/>
    </row>
    <row r="344" spans="1:3" ht="15" customHeight="1">
      <c r="A344" s="56"/>
      <c r="B344" s="56"/>
      <c r="C344" s="56"/>
    </row>
    <row r="345" spans="1:3" ht="15" customHeight="1">
      <c r="A345" s="56"/>
      <c r="B345" s="56"/>
      <c r="C345" s="56"/>
    </row>
    <row r="346" spans="1:3" ht="15" customHeight="1">
      <c r="A346" s="56"/>
      <c r="B346" s="56"/>
      <c r="C346" s="56"/>
    </row>
    <row r="347" spans="1:3" ht="15" customHeight="1">
      <c r="A347" s="56"/>
      <c r="B347" s="56"/>
      <c r="C347" s="56"/>
    </row>
    <row r="348" spans="1:3" ht="15" customHeight="1">
      <c r="A348" s="56"/>
      <c r="B348" s="56"/>
      <c r="C348" s="56"/>
    </row>
    <row r="349" spans="1:3" ht="15" customHeight="1">
      <c r="A349" s="56"/>
      <c r="B349" s="56"/>
      <c r="C349" s="56"/>
    </row>
    <row r="350" spans="1:3" ht="15" customHeight="1">
      <c r="A350" s="56"/>
      <c r="B350" s="56"/>
      <c r="C350" s="56"/>
    </row>
    <row r="351" spans="1:3" ht="15" customHeight="1">
      <c r="A351" s="56"/>
      <c r="B351" s="56"/>
      <c r="C351" s="56"/>
    </row>
    <row r="352" spans="1:3" ht="15" customHeight="1">
      <c r="A352" s="56"/>
      <c r="B352" s="56"/>
      <c r="C352" s="56"/>
    </row>
    <row r="353" spans="1:3" ht="15" customHeight="1">
      <c r="A353" s="56"/>
      <c r="B353" s="56"/>
      <c r="C353" s="56"/>
    </row>
    <row r="354" spans="1:3" ht="15" customHeight="1">
      <c r="A354" s="56"/>
      <c r="B354" s="56"/>
      <c r="C354" s="56"/>
    </row>
    <row r="355" spans="1:3" ht="15" customHeight="1">
      <c r="A355" s="56"/>
      <c r="B355" s="56"/>
      <c r="C355" s="56"/>
    </row>
    <row r="356" spans="1:3" ht="15" customHeight="1">
      <c r="A356" s="56"/>
      <c r="B356" s="56"/>
      <c r="C356" s="56"/>
    </row>
    <row r="357" spans="1:3" ht="15" customHeight="1">
      <c r="A357" s="56"/>
      <c r="B357" s="56"/>
      <c r="C357" s="56"/>
    </row>
    <row r="358" spans="1:3" ht="15" customHeight="1">
      <c r="A358" s="56"/>
      <c r="B358" s="56"/>
      <c r="C358" s="56"/>
    </row>
    <row r="359" spans="1:3" ht="15" customHeight="1">
      <c r="A359" s="56"/>
      <c r="B359" s="56"/>
      <c r="C359" s="56"/>
    </row>
    <row r="360" spans="1:3" ht="15" customHeight="1">
      <c r="A360" s="56"/>
      <c r="B360" s="56"/>
      <c r="C360" s="56"/>
    </row>
    <row r="361" spans="1:3" ht="15" customHeight="1">
      <c r="A361" s="56"/>
      <c r="B361" s="56"/>
      <c r="C361" s="56"/>
    </row>
    <row r="362" spans="1:3" ht="15" customHeight="1">
      <c r="A362" s="56"/>
      <c r="B362" s="56"/>
      <c r="C362" s="56"/>
    </row>
    <row r="363" spans="1:3" ht="15" customHeight="1">
      <c r="A363" s="56"/>
      <c r="B363" s="56"/>
      <c r="C363" s="56"/>
    </row>
    <row r="364" spans="1:3" ht="15" customHeight="1">
      <c r="A364" s="56"/>
      <c r="B364" s="56"/>
      <c r="C364" s="56"/>
    </row>
    <row r="365" spans="1:3" ht="15" customHeight="1">
      <c r="A365" s="56"/>
      <c r="B365" s="56"/>
      <c r="C365" s="56"/>
    </row>
    <row r="366" spans="1:3" ht="15" customHeight="1">
      <c r="A366" s="56"/>
      <c r="B366" s="56"/>
      <c r="C366" s="56"/>
    </row>
    <row r="367" spans="1:3" ht="15" customHeight="1">
      <c r="A367" s="56"/>
      <c r="B367" s="56"/>
      <c r="C367" s="56"/>
    </row>
    <row r="368" spans="1:3" ht="15" customHeight="1">
      <c r="A368" s="56"/>
      <c r="B368" s="56"/>
      <c r="C368" s="56"/>
    </row>
    <row r="369" spans="1:3" ht="15" customHeight="1">
      <c r="A369" s="56"/>
      <c r="B369" s="56"/>
      <c r="C369" s="56"/>
    </row>
    <row r="370" spans="1:3" ht="15" customHeight="1">
      <c r="A370" s="56"/>
      <c r="B370" s="56"/>
      <c r="C370" s="56"/>
    </row>
    <row r="371" spans="1:3" ht="15" customHeight="1">
      <c r="A371" s="56"/>
      <c r="B371" s="56"/>
      <c r="C371" s="56"/>
    </row>
    <row r="372" spans="1:3" ht="15" customHeight="1">
      <c r="A372" s="56"/>
      <c r="B372" s="56"/>
      <c r="C372" s="56"/>
    </row>
    <row r="373" spans="1:3" ht="15" customHeight="1">
      <c r="A373" s="56"/>
      <c r="B373" s="56"/>
      <c r="C373" s="56"/>
    </row>
    <row r="374" spans="1:3" ht="15" customHeight="1">
      <c r="A374" s="56"/>
      <c r="B374" s="56"/>
      <c r="C374" s="56"/>
    </row>
    <row r="375" spans="1:3" ht="15" customHeight="1">
      <c r="A375" s="56"/>
      <c r="B375" s="56"/>
      <c r="C375" s="56"/>
    </row>
    <row r="376" spans="1:3" ht="15" customHeight="1">
      <c r="A376" s="56"/>
      <c r="B376" s="56"/>
      <c r="C376" s="56"/>
    </row>
    <row r="377" spans="1:3" ht="15" customHeight="1">
      <c r="A377" s="56"/>
      <c r="B377" s="56"/>
      <c r="C377" s="56"/>
    </row>
    <row r="378" spans="1:3" ht="15" customHeight="1">
      <c r="A378" s="56"/>
      <c r="B378" s="56"/>
      <c r="C378" s="56"/>
    </row>
    <row r="379" spans="1:3" ht="15" customHeight="1">
      <c r="A379" s="56"/>
      <c r="B379" s="56"/>
      <c r="C379" s="56"/>
    </row>
    <row r="380" spans="1:3" ht="15" customHeight="1">
      <c r="A380" s="56"/>
      <c r="B380" s="56"/>
      <c r="C380" s="56"/>
    </row>
    <row r="381" spans="1:3" ht="15" customHeight="1">
      <c r="A381" s="56"/>
      <c r="B381" s="56"/>
      <c r="C381" s="56"/>
    </row>
    <row r="382" spans="1:3" ht="15" customHeight="1">
      <c r="A382" s="56"/>
      <c r="B382" s="56"/>
      <c r="C382" s="56"/>
    </row>
    <row r="383" spans="1:3" ht="15" customHeight="1">
      <c r="A383" s="56"/>
      <c r="B383" s="56"/>
      <c r="C383" s="56"/>
    </row>
    <row r="384" spans="1:3" ht="15" customHeight="1">
      <c r="A384" s="56"/>
      <c r="B384" s="56"/>
      <c r="C384" s="56"/>
    </row>
    <row r="385" spans="1:3" ht="15" customHeight="1">
      <c r="A385" s="56"/>
      <c r="B385" s="56"/>
      <c r="C385" s="56"/>
    </row>
    <row r="386" spans="1:3" ht="15" customHeight="1">
      <c r="A386" s="56"/>
      <c r="B386" s="56"/>
      <c r="C386" s="56"/>
    </row>
    <row r="387" spans="1:3" ht="15" customHeight="1">
      <c r="A387" s="56"/>
      <c r="B387" s="56"/>
      <c r="C387" s="56"/>
    </row>
    <row r="388" spans="1:3" ht="15" customHeight="1">
      <c r="A388" s="56"/>
      <c r="B388" s="56"/>
      <c r="C388" s="56"/>
    </row>
    <row r="389" spans="1:3" ht="15" customHeight="1">
      <c r="A389" s="56"/>
      <c r="B389" s="56"/>
      <c r="C389" s="56"/>
    </row>
    <row r="390" spans="1:3" ht="15" customHeight="1">
      <c r="A390" s="56"/>
      <c r="B390" s="56"/>
      <c r="C390" s="56"/>
    </row>
    <row r="391" spans="1:3" ht="15" customHeight="1">
      <c r="A391" s="56"/>
      <c r="B391" s="56"/>
      <c r="C391" s="56"/>
    </row>
    <row r="392" spans="1:3" ht="15" customHeight="1">
      <c r="A392" s="56"/>
      <c r="B392" s="56"/>
      <c r="C392" s="56"/>
    </row>
    <row r="393" spans="1:3" ht="15" customHeight="1">
      <c r="A393" s="56"/>
      <c r="B393" s="56"/>
      <c r="C393" s="56"/>
    </row>
    <row r="394" spans="1:3" ht="15" customHeight="1">
      <c r="A394" s="56"/>
      <c r="B394" s="56"/>
      <c r="C394" s="56"/>
    </row>
    <row r="395" spans="1:3" ht="15" customHeight="1">
      <c r="A395" s="56"/>
      <c r="B395" s="56"/>
      <c r="C395" s="56"/>
    </row>
    <row r="396" spans="1:3" ht="15" customHeight="1">
      <c r="A396" s="56"/>
      <c r="B396" s="56"/>
      <c r="C396" s="56"/>
    </row>
    <row r="397" spans="1:3" ht="15" customHeight="1">
      <c r="A397" s="56"/>
      <c r="B397" s="56"/>
      <c r="C397" s="56"/>
    </row>
    <row r="398" spans="1:3" ht="15" customHeight="1">
      <c r="A398" s="56"/>
      <c r="B398" s="56"/>
      <c r="C398" s="56"/>
    </row>
    <row r="399" spans="1:3" ht="15" customHeight="1">
      <c r="A399" s="56"/>
      <c r="B399" s="56"/>
      <c r="C399" s="56"/>
    </row>
    <row r="400" spans="1:3" ht="15" customHeight="1">
      <c r="A400" s="56"/>
      <c r="B400" s="56"/>
      <c r="C400" s="56"/>
    </row>
    <row r="401" spans="1:3" ht="15" customHeight="1">
      <c r="A401" s="56"/>
      <c r="B401" s="56"/>
      <c r="C401" s="56"/>
    </row>
    <row r="402" spans="1:3" ht="15" customHeight="1">
      <c r="A402" s="56"/>
      <c r="B402" s="56"/>
      <c r="C402" s="56"/>
    </row>
    <row r="403" spans="1:3" ht="15" customHeight="1">
      <c r="A403" s="56"/>
      <c r="B403" s="56"/>
      <c r="C403" s="56"/>
    </row>
    <row r="404" spans="1:3" ht="15" customHeight="1">
      <c r="A404" s="56"/>
      <c r="B404" s="56"/>
      <c r="C404" s="56"/>
    </row>
    <row r="405" spans="1:3" ht="15" customHeight="1">
      <c r="A405" s="56"/>
      <c r="B405" s="56"/>
      <c r="C405" s="56"/>
    </row>
    <row r="406" spans="1:3" ht="15" customHeight="1">
      <c r="A406" s="56"/>
      <c r="B406" s="56"/>
      <c r="C406" s="56"/>
    </row>
    <row r="407" spans="1:3" ht="15" customHeight="1">
      <c r="A407" s="56"/>
      <c r="B407" s="56"/>
      <c r="C407" s="56"/>
    </row>
    <row r="408" spans="1:3" ht="15" customHeight="1">
      <c r="A408" s="56"/>
      <c r="B408" s="56"/>
      <c r="C408" s="56"/>
    </row>
    <row r="409" spans="1:3" ht="15" customHeight="1">
      <c r="A409" s="56"/>
      <c r="B409" s="56"/>
      <c r="C409" s="56"/>
    </row>
    <row r="410" spans="1:3" ht="15" customHeight="1">
      <c r="A410" s="56"/>
      <c r="B410" s="56"/>
      <c r="C410" s="56"/>
    </row>
    <row r="411" spans="1:3" ht="15" customHeight="1">
      <c r="A411" s="56"/>
      <c r="B411" s="56"/>
      <c r="C411" s="56"/>
    </row>
    <row r="412" spans="1:3" ht="15" customHeight="1">
      <c r="A412" s="56"/>
      <c r="B412" s="56"/>
      <c r="C412" s="56"/>
    </row>
    <row r="413" spans="1:3" ht="15" customHeight="1">
      <c r="A413" s="56"/>
      <c r="B413" s="56"/>
      <c r="C413" s="56"/>
    </row>
    <row r="414" spans="1:3" ht="15" customHeight="1">
      <c r="A414" s="56"/>
      <c r="B414" s="56"/>
      <c r="C414" s="56"/>
    </row>
    <row r="415" spans="1:3" ht="15" customHeight="1">
      <c r="A415" s="56"/>
      <c r="B415" s="56"/>
      <c r="C415" s="56"/>
    </row>
    <row r="416" spans="1:3" ht="15" customHeight="1">
      <c r="A416" s="56"/>
      <c r="B416" s="56"/>
      <c r="C416" s="56"/>
    </row>
    <row r="417" spans="1:3" ht="15" customHeight="1">
      <c r="A417" s="56"/>
      <c r="B417" s="56"/>
      <c r="C417" s="56"/>
    </row>
    <row r="418" spans="1:3" ht="15" customHeight="1">
      <c r="A418" s="56"/>
      <c r="B418" s="56"/>
      <c r="C418" s="56"/>
    </row>
    <row r="419" spans="1:3" ht="15" customHeight="1">
      <c r="A419" s="56"/>
      <c r="B419" s="56"/>
      <c r="C419" s="56"/>
    </row>
    <row r="420" spans="1:3" ht="15" customHeight="1">
      <c r="A420" s="56"/>
      <c r="B420" s="56"/>
      <c r="C420" s="56"/>
    </row>
    <row r="421" spans="1:3" ht="15" customHeight="1">
      <c r="A421" s="56"/>
      <c r="B421" s="56"/>
      <c r="C421" s="56"/>
    </row>
    <row r="422" spans="1:3" ht="15" customHeight="1">
      <c r="A422" s="56"/>
      <c r="B422" s="56"/>
      <c r="C422" s="56"/>
    </row>
    <row r="423" spans="1:3" ht="15" customHeight="1">
      <c r="A423" s="56"/>
      <c r="B423" s="56"/>
      <c r="C423" s="56"/>
    </row>
    <row r="424" spans="1:3" ht="15" customHeight="1">
      <c r="A424" s="56"/>
      <c r="B424" s="56"/>
      <c r="C424" s="56"/>
    </row>
    <row r="425" spans="1:3" ht="15" customHeight="1">
      <c r="A425" s="56"/>
      <c r="B425" s="56"/>
      <c r="C425" s="56"/>
    </row>
    <row r="426" spans="1:3" ht="15" customHeight="1">
      <c r="A426" s="56"/>
      <c r="B426" s="56"/>
      <c r="C426" s="56"/>
    </row>
    <row r="427" spans="1:3" ht="15" customHeight="1">
      <c r="A427" s="56"/>
      <c r="B427" s="56"/>
      <c r="C427" s="56"/>
    </row>
    <row r="428" spans="1:3" ht="15" customHeight="1">
      <c r="A428" s="56"/>
      <c r="B428" s="56"/>
      <c r="C428" s="56"/>
    </row>
    <row r="429" spans="1:3" ht="15" customHeight="1">
      <c r="A429" s="56"/>
      <c r="B429" s="56"/>
      <c r="C429" s="56"/>
    </row>
    <row r="430" spans="1:3" ht="15" customHeight="1">
      <c r="A430" s="56"/>
      <c r="B430" s="56"/>
      <c r="C430" s="56"/>
    </row>
    <row r="431" spans="1:3" ht="15" customHeight="1">
      <c r="A431" s="56"/>
      <c r="B431" s="56"/>
      <c r="C431" s="56"/>
    </row>
    <row r="432" spans="1:3" ht="15" customHeight="1">
      <c r="A432" s="56"/>
      <c r="B432" s="56"/>
      <c r="C432" s="56"/>
    </row>
    <row r="433" spans="1:3" ht="15" customHeight="1">
      <c r="A433" s="56"/>
      <c r="B433" s="56"/>
      <c r="C433" s="56"/>
    </row>
    <row r="434" spans="1:3" ht="15" customHeight="1">
      <c r="A434" s="56"/>
      <c r="B434" s="56"/>
      <c r="C434" s="56"/>
    </row>
    <row r="435" spans="1:3" ht="15" customHeight="1">
      <c r="A435" s="56"/>
      <c r="B435" s="56"/>
      <c r="C435" s="56"/>
    </row>
    <row r="436" spans="1:3" ht="15" customHeight="1">
      <c r="A436" s="56"/>
      <c r="B436" s="56"/>
      <c r="C436" s="56"/>
    </row>
    <row r="437" spans="1:3" ht="15" customHeight="1">
      <c r="A437" s="56"/>
      <c r="B437" s="56"/>
      <c r="C437" s="56"/>
    </row>
    <row r="438" spans="1:3" ht="15" customHeight="1">
      <c r="A438" s="56"/>
      <c r="B438" s="56"/>
      <c r="C438" s="56"/>
    </row>
    <row r="439" spans="1:3" ht="15" customHeight="1">
      <c r="A439" s="56"/>
      <c r="B439" s="56"/>
      <c r="C439" s="56"/>
    </row>
    <row r="440" spans="1:3" ht="15" customHeight="1">
      <c r="A440" s="56"/>
      <c r="B440" s="56"/>
      <c r="C440" s="56"/>
    </row>
    <row r="441" spans="1:3" ht="15" customHeight="1">
      <c r="A441" s="56"/>
      <c r="B441" s="56"/>
      <c r="C441" s="56"/>
    </row>
    <row r="442" spans="1:3" ht="15" customHeight="1">
      <c r="A442" s="56"/>
      <c r="B442" s="56"/>
      <c r="C442" s="56"/>
    </row>
    <row r="443" spans="1:3" ht="15" customHeight="1">
      <c r="A443" s="56"/>
      <c r="B443" s="56"/>
      <c r="C443" s="56"/>
    </row>
    <row r="444" spans="1:3" ht="15" customHeight="1">
      <c r="A444" s="56"/>
      <c r="B444" s="56"/>
      <c r="C444" s="56"/>
    </row>
    <row r="445" spans="1:3" ht="15" customHeight="1">
      <c r="A445" s="56"/>
      <c r="B445" s="56"/>
      <c r="C445" s="56"/>
    </row>
    <row r="446" spans="1:3" ht="15" customHeight="1">
      <c r="A446" s="56"/>
      <c r="B446" s="56"/>
      <c r="C446" s="56"/>
    </row>
    <row r="447" spans="1:3" ht="15" customHeight="1">
      <c r="A447" s="56"/>
      <c r="B447" s="56"/>
      <c r="C447" s="56"/>
    </row>
    <row r="448" spans="1:3" ht="15" customHeight="1">
      <c r="A448" s="56"/>
      <c r="B448" s="56"/>
      <c r="C448" s="56"/>
    </row>
    <row r="449" spans="1:3" ht="15" customHeight="1">
      <c r="A449" s="56"/>
      <c r="B449" s="56"/>
      <c r="C449" s="56"/>
    </row>
    <row r="450" spans="1:3" ht="15" customHeight="1">
      <c r="A450" s="56"/>
      <c r="B450" s="56"/>
      <c r="C450" s="56"/>
    </row>
    <row r="451" spans="1:3" ht="15" customHeight="1">
      <c r="A451" s="56"/>
      <c r="B451" s="56"/>
      <c r="C451" s="56"/>
    </row>
    <row r="452" spans="1:3" ht="15" customHeight="1">
      <c r="A452" s="56"/>
      <c r="B452" s="56"/>
      <c r="C452" s="56"/>
    </row>
    <row r="453" spans="1:3" ht="15" customHeight="1">
      <c r="A453" s="56"/>
      <c r="B453" s="56"/>
      <c r="C453" s="56"/>
    </row>
    <row r="454" spans="1:3" ht="15" customHeight="1">
      <c r="A454" s="56"/>
      <c r="B454" s="56"/>
      <c r="C454" s="56"/>
    </row>
    <row r="455" spans="1:3" ht="15" customHeight="1">
      <c r="A455" s="56"/>
      <c r="B455" s="56"/>
      <c r="C455" s="56"/>
    </row>
    <row r="456" spans="1:3" ht="15" customHeight="1">
      <c r="A456" s="56"/>
      <c r="B456" s="56"/>
      <c r="C456" s="56"/>
    </row>
    <row r="457" spans="1:3" ht="15" customHeight="1">
      <c r="A457" s="56"/>
      <c r="B457" s="56"/>
      <c r="C457" s="56"/>
    </row>
    <row r="458" spans="1:3" ht="15" customHeight="1">
      <c r="A458" s="56"/>
      <c r="B458" s="56"/>
      <c r="C458" s="56"/>
    </row>
    <row r="459" spans="1:3" ht="15" customHeight="1">
      <c r="A459" s="56"/>
      <c r="B459" s="56"/>
      <c r="C459" s="56"/>
    </row>
    <row r="460" spans="1:3" ht="15" customHeight="1">
      <c r="A460" s="56"/>
      <c r="B460" s="56"/>
      <c r="C460" s="56"/>
    </row>
    <row r="461" spans="1:3" ht="15" customHeight="1">
      <c r="A461" s="56"/>
      <c r="B461" s="56"/>
      <c r="C461" s="56"/>
    </row>
    <row r="462" spans="1:3" ht="15" customHeight="1">
      <c r="A462" s="56"/>
      <c r="B462" s="56"/>
      <c r="C462" s="56"/>
    </row>
    <row r="463" spans="1:3" ht="15" customHeight="1">
      <c r="A463" s="56"/>
      <c r="B463" s="56"/>
      <c r="C463" s="56"/>
    </row>
    <row r="464" spans="1:3" ht="15" customHeight="1">
      <c r="A464" s="56"/>
      <c r="B464" s="56"/>
      <c r="C464" s="56"/>
    </row>
    <row r="465" spans="1:3" ht="15" customHeight="1">
      <c r="A465" s="56"/>
      <c r="B465" s="56"/>
      <c r="C465" s="56"/>
    </row>
    <row r="466" spans="1:3" ht="15" customHeight="1">
      <c r="A466" s="56"/>
      <c r="B466" s="56"/>
      <c r="C466" s="56"/>
    </row>
    <row r="467" spans="1:3" ht="15" customHeight="1">
      <c r="A467" s="56"/>
      <c r="B467" s="56"/>
      <c r="C467" s="56"/>
    </row>
    <row r="468" spans="1:3" ht="15" customHeight="1">
      <c r="A468" s="56"/>
      <c r="B468" s="56"/>
      <c r="C468" s="56"/>
    </row>
    <row r="469" spans="1:3" ht="15" customHeight="1">
      <c r="A469" s="56"/>
      <c r="B469" s="56"/>
      <c r="C469" s="56"/>
    </row>
    <row r="470" spans="1:3" ht="15" customHeight="1">
      <c r="A470" s="56"/>
      <c r="B470" s="56"/>
      <c r="C470" s="56"/>
    </row>
    <row r="471" spans="1:3" ht="15" customHeight="1">
      <c r="A471" s="56"/>
      <c r="B471" s="56"/>
      <c r="C471" s="56"/>
    </row>
    <row r="472" spans="1:3" ht="15" customHeight="1">
      <c r="A472" s="56"/>
      <c r="B472" s="56"/>
      <c r="C472" s="56"/>
    </row>
    <row r="473" spans="1:3" ht="15" customHeight="1">
      <c r="A473" s="56"/>
      <c r="B473" s="56"/>
      <c r="C473" s="56"/>
    </row>
    <row r="474" spans="1:3" ht="15" customHeight="1">
      <c r="A474" s="56"/>
      <c r="B474" s="56"/>
      <c r="C474" s="56"/>
    </row>
    <row r="475" spans="1:3" ht="15" customHeight="1">
      <c r="A475" s="56"/>
      <c r="B475" s="56"/>
      <c r="C475" s="56"/>
    </row>
    <row r="476" spans="1:3" ht="15" customHeight="1">
      <c r="A476" s="56"/>
      <c r="B476" s="56"/>
      <c r="C476" s="56"/>
    </row>
    <row r="477" spans="1:3" ht="15" customHeight="1">
      <c r="A477" s="56"/>
      <c r="B477" s="56"/>
      <c r="C477" s="56"/>
    </row>
    <row r="478" spans="1:3" ht="15" customHeight="1">
      <c r="A478" s="56"/>
      <c r="B478" s="56"/>
      <c r="C478" s="56"/>
    </row>
    <row r="479" spans="1:3" ht="15" customHeight="1">
      <c r="A479" s="56"/>
      <c r="B479" s="56"/>
      <c r="C479" s="56"/>
    </row>
    <row r="480" spans="1:3" ht="15" customHeight="1">
      <c r="A480" s="56"/>
      <c r="B480" s="56"/>
      <c r="C480" s="56"/>
    </row>
    <row r="481" spans="1:3" ht="15" customHeight="1">
      <c r="A481" s="56"/>
      <c r="B481" s="56"/>
      <c r="C481" s="56"/>
    </row>
    <row r="482" spans="1:3" ht="15" customHeight="1">
      <c r="A482" s="56"/>
      <c r="B482" s="56"/>
      <c r="C482" s="56"/>
    </row>
    <row r="483" spans="1:3" ht="15" customHeight="1">
      <c r="A483" s="56"/>
      <c r="B483" s="56"/>
      <c r="C483" s="56"/>
    </row>
    <row r="484" spans="1:3" ht="15" customHeight="1">
      <c r="A484" s="56"/>
      <c r="B484" s="56"/>
      <c r="C484" s="56"/>
    </row>
    <row r="485" spans="1:3" ht="15" customHeight="1">
      <c r="A485" s="56"/>
      <c r="B485" s="56"/>
      <c r="C485" s="56"/>
    </row>
    <row r="486" spans="1:3" ht="15" customHeight="1">
      <c r="A486" s="56"/>
      <c r="B486" s="56"/>
      <c r="C486" s="56"/>
    </row>
    <row r="487" spans="1:3" ht="15" customHeight="1">
      <c r="A487" s="56"/>
      <c r="B487" s="56"/>
      <c r="C487" s="56"/>
    </row>
    <row r="488" spans="1:3" ht="15" customHeight="1">
      <c r="A488" s="56"/>
      <c r="B488" s="56"/>
      <c r="C488" s="56"/>
    </row>
    <row r="489" spans="1:3" ht="15" customHeight="1">
      <c r="A489" s="56"/>
      <c r="B489" s="56"/>
      <c r="C489" s="56"/>
    </row>
    <row r="490" spans="1:3" ht="15" customHeight="1">
      <c r="A490" s="56"/>
      <c r="B490" s="56"/>
      <c r="C490" s="56"/>
    </row>
    <row r="491" spans="1:3" ht="15" customHeight="1">
      <c r="A491" s="56"/>
      <c r="B491" s="56"/>
      <c r="C491" s="56"/>
    </row>
    <row r="492" spans="1:3" ht="15" customHeight="1">
      <c r="A492" s="56"/>
      <c r="B492" s="56"/>
      <c r="C492" s="56"/>
    </row>
    <row r="493" spans="1:3" ht="15" customHeight="1">
      <c r="A493" s="56"/>
      <c r="B493" s="56"/>
      <c r="C493" s="56"/>
    </row>
    <row r="494" spans="1:3" ht="15" customHeight="1">
      <c r="A494" s="56"/>
      <c r="B494" s="56"/>
      <c r="C494" s="56"/>
    </row>
    <row r="495" spans="1:3" ht="15" customHeight="1">
      <c r="A495" s="56"/>
      <c r="B495" s="56"/>
      <c r="C495" s="56"/>
    </row>
    <row r="496" spans="1:3" ht="15" customHeight="1">
      <c r="A496" s="56"/>
      <c r="B496" s="56"/>
      <c r="C496" s="56"/>
    </row>
    <row r="497" spans="1:3" ht="15" customHeight="1">
      <c r="A497" s="56"/>
      <c r="B497" s="56"/>
      <c r="C497" s="56"/>
    </row>
    <row r="498" spans="1:3" ht="15" customHeight="1">
      <c r="A498" s="56"/>
      <c r="B498" s="56"/>
      <c r="C498" s="56"/>
    </row>
    <row r="499" spans="1:3" ht="15" customHeight="1">
      <c r="A499" s="56"/>
      <c r="B499" s="56"/>
      <c r="C499" s="56"/>
    </row>
    <row r="500" spans="1:3" ht="15" customHeight="1">
      <c r="A500" s="56"/>
      <c r="B500" s="56"/>
      <c r="C500" s="56"/>
    </row>
    <row r="501" spans="1:3" ht="15" customHeight="1">
      <c r="A501" s="56"/>
      <c r="B501" s="56"/>
      <c r="C501" s="56"/>
    </row>
    <row r="502" spans="1:3" ht="15" customHeight="1">
      <c r="A502" s="56"/>
      <c r="B502" s="56"/>
      <c r="C502" s="56"/>
    </row>
    <row r="503" spans="1:3" ht="15" customHeight="1">
      <c r="A503" s="56"/>
      <c r="B503" s="56"/>
      <c r="C503" s="56"/>
    </row>
    <row r="504" spans="1:3" ht="15" customHeight="1">
      <c r="A504" s="56"/>
      <c r="B504" s="56"/>
      <c r="C504" s="56"/>
    </row>
    <row r="505" spans="1:3" ht="15" customHeight="1">
      <c r="A505" s="56"/>
      <c r="B505" s="56"/>
      <c r="C505" s="56"/>
    </row>
    <row r="506" spans="1:3" ht="15" customHeight="1">
      <c r="A506" s="56"/>
      <c r="B506" s="56"/>
      <c r="C506" s="56"/>
    </row>
    <row r="507" spans="1:3" ht="15" customHeight="1">
      <c r="A507" s="56"/>
      <c r="B507" s="56"/>
      <c r="C507" s="56"/>
    </row>
    <row r="508" spans="1:3" ht="15" customHeight="1">
      <c r="A508" s="56"/>
      <c r="B508" s="56"/>
      <c r="C508" s="56"/>
    </row>
    <row r="509" spans="1:3" ht="15" customHeight="1">
      <c r="A509" s="56"/>
      <c r="B509" s="56"/>
      <c r="C509" s="56"/>
    </row>
    <row r="510" spans="1:3" ht="15" customHeight="1">
      <c r="A510" s="56"/>
      <c r="B510" s="56"/>
      <c r="C510" s="56"/>
    </row>
    <row r="511" spans="1:3" ht="15" customHeight="1">
      <c r="A511" s="56"/>
      <c r="B511" s="56"/>
      <c r="C511" s="56"/>
    </row>
    <row r="512" spans="1:3" ht="15" customHeight="1">
      <c r="A512" s="56"/>
      <c r="B512" s="56"/>
      <c r="C512" s="56"/>
    </row>
    <row r="513" spans="1:3" ht="15" customHeight="1">
      <c r="A513" s="56"/>
      <c r="B513" s="56"/>
      <c r="C513" s="56"/>
    </row>
    <row r="514" spans="1:3" ht="15" customHeight="1">
      <c r="A514" s="56"/>
      <c r="B514" s="56"/>
      <c r="C514" s="56"/>
    </row>
    <row r="515" spans="1:3" ht="15" customHeight="1">
      <c r="A515" s="56"/>
      <c r="B515" s="56"/>
      <c r="C515" s="56"/>
    </row>
    <row r="516" spans="1:3" ht="15" customHeight="1">
      <c r="A516" s="56"/>
      <c r="B516" s="56"/>
      <c r="C516" s="56"/>
    </row>
    <row r="517" spans="1:3" ht="15" customHeight="1">
      <c r="A517" s="56"/>
      <c r="B517" s="56"/>
      <c r="C517" s="56"/>
    </row>
    <row r="518" spans="1:3" ht="15" customHeight="1">
      <c r="A518" s="56"/>
      <c r="B518" s="56"/>
      <c r="C518" s="56"/>
    </row>
    <row r="519" spans="1:3" ht="15" customHeight="1">
      <c r="A519" s="56"/>
      <c r="B519" s="56"/>
      <c r="C519" s="56"/>
    </row>
    <row r="520" spans="1:3" ht="15" customHeight="1">
      <c r="A520" s="56"/>
      <c r="B520" s="56"/>
      <c r="C520" s="56"/>
    </row>
    <row r="521" spans="1:3" ht="15" customHeight="1">
      <c r="A521" s="56"/>
      <c r="B521" s="56"/>
      <c r="C521" s="56"/>
    </row>
    <row r="522" spans="1:3" ht="15" customHeight="1">
      <c r="A522" s="56"/>
      <c r="B522" s="56"/>
      <c r="C522" s="56"/>
    </row>
    <row r="523" spans="1:3" ht="15" customHeight="1">
      <c r="A523" s="56"/>
      <c r="B523" s="56"/>
      <c r="C523" s="56"/>
    </row>
    <row r="524" spans="1:3" ht="15" customHeight="1">
      <c r="A524" s="56"/>
      <c r="B524" s="56"/>
      <c r="C524" s="56"/>
    </row>
    <row r="525" spans="1:3" ht="15" customHeight="1">
      <c r="A525" s="56"/>
      <c r="B525" s="56"/>
      <c r="C525" s="56"/>
    </row>
    <row r="526" spans="1:3" ht="15" customHeight="1">
      <c r="A526" s="56"/>
      <c r="B526" s="56"/>
      <c r="C526" s="56"/>
    </row>
    <row r="527" spans="1:3" ht="15" customHeight="1">
      <c r="A527" s="56"/>
      <c r="B527" s="56"/>
      <c r="C527" s="56"/>
    </row>
    <row r="528" spans="1:3" ht="15" customHeight="1">
      <c r="A528" s="56"/>
      <c r="B528" s="56"/>
      <c r="C528" s="56"/>
    </row>
    <row r="529" spans="1:3" ht="15" customHeight="1">
      <c r="A529" s="56"/>
      <c r="B529" s="56"/>
      <c r="C529" s="56"/>
    </row>
    <row r="530" spans="1:3" ht="15" customHeight="1">
      <c r="A530" s="56"/>
      <c r="B530" s="56"/>
      <c r="C530" s="56"/>
    </row>
    <row r="531" spans="1:3" ht="15" customHeight="1">
      <c r="A531" s="56"/>
      <c r="B531" s="56"/>
      <c r="C531" s="56"/>
    </row>
    <row r="532" spans="1:3" ht="15" customHeight="1">
      <c r="A532" s="56"/>
      <c r="B532" s="56"/>
      <c r="C532" s="56"/>
    </row>
    <row r="533" spans="1:3" ht="15" customHeight="1">
      <c r="A533" s="56"/>
      <c r="B533" s="56"/>
      <c r="C533" s="56"/>
    </row>
    <row r="534" spans="1:3" ht="15" customHeight="1">
      <c r="A534" s="56"/>
      <c r="B534" s="56"/>
      <c r="C534" s="56"/>
    </row>
    <row r="535" spans="1:3" ht="15" customHeight="1">
      <c r="A535" s="56"/>
      <c r="B535" s="56"/>
      <c r="C535" s="56"/>
    </row>
    <row r="536" spans="1:3" ht="15" customHeight="1">
      <c r="A536" s="56"/>
      <c r="B536" s="56"/>
      <c r="C536" s="56"/>
    </row>
    <row r="537" spans="1:3" ht="15" customHeight="1">
      <c r="A537" s="56"/>
      <c r="B537" s="56"/>
      <c r="C537" s="56"/>
    </row>
    <row r="538" spans="1:3" ht="15" customHeight="1">
      <c r="A538" s="56"/>
      <c r="B538" s="56"/>
      <c r="C538" s="56"/>
    </row>
    <row r="539" spans="1:3" ht="15" customHeight="1">
      <c r="A539" s="56"/>
      <c r="B539" s="56"/>
      <c r="C539" s="56"/>
    </row>
    <row r="540" spans="1:3" ht="15" customHeight="1">
      <c r="A540" s="56"/>
      <c r="B540" s="56"/>
      <c r="C540" s="56"/>
    </row>
    <row r="541" spans="1:3" ht="15" customHeight="1">
      <c r="A541" s="56"/>
      <c r="B541" s="56"/>
      <c r="C541" s="56"/>
    </row>
    <row r="542" spans="1:3" ht="15" customHeight="1">
      <c r="A542" s="56"/>
      <c r="B542" s="56"/>
      <c r="C542" s="56"/>
    </row>
    <row r="543" spans="1:3" ht="15" customHeight="1">
      <c r="A543" s="56"/>
      <c r="B543" s="56"/>
      <c r="C543" s="56"/>
    </row>
    <row r="544" spans="1:3" ht="15" customHeight="1">
      <c r="A544" s="56"/>
      <c r="B544" s="56"/>
      <c r="C544" s="56"/>
    </row>
    <row r="545" spans="1:3" ht="15" customHeight="1">
      <c r="A545" s="56"/>
      <c r="B545" s="56"/>
      <c r="C545" s="56"/>
    </row>
    <row r="546" spans="1:3" ht="15" customHeight="1">
      <c r="A546" s="56"/>
      <c r="B546" s="56"/>
      <c r="C546" s="56"/>
    </row>
    <row r="547" spans="1:3" ht="15" customHeight="1">
      <c r="A547" s="56"/>
      <c r="B547" s="56"/>
      <c r="C547" s="56"/>
    </row>
    <row r="548" spans="1:3" ht="15" customHeight="1">
      <c r="A548" s="56"/>
      <c r="B548" s="56"/>
      <c r="C548" s="56"/>
    </row>
    <row r="549" spans="1:3" ht="15" customHeight="1">
      <c r="A549" s="56"/>
      <c r="B549" s="56"/>
      <c r="C549" s="56"/>
    </row>
    <row r="550" spans="1:3" ht="15" customHeight="1">
      <c r="A550" s="56"/>
      <c r="B550" s="56"/>
      <c r="C550" s="56"/>
    </row>
    <row r="551" spans="1:3" ht="15" customHeight="1">
      <c r="A551" s="56"/>
      <c r="B551" s="56"/>
      <c r="C551" s="56"/>
    </row>
    <row r="552" spans="1:3" ht="15" customHeight="1">
      <c r="A552" s="56"/>
      <c r="B552" s="56"/>
      <c r="C552" s="56"/>
    </row>
    <row r="553" spans="1:3" ht="15" customHeight="1">
      <c r="A553" s="56"/>
      <c r="B553" s="56"/>
      <c r="C553" s="56"/>
    </row>
    <row r="554" spans="1:3" ht="15" customHeight="1">
      <c r="A554" s="56"/>
      <c r="B554" s="56"/>
      <c r="C554" s="56"/>
    </row>
    <row r="555" spans="1:3" ht="15" customHeight="1">
      <c r="A555" s="56"/>
      <c r="B555" s="56"/>
      <c r="C555" s="56"/>
    </row>
    <row r="556" spans="1:3" ht="15" customHeight="1">
      <c r="A556" s="56"/>
      <c r="B556" s="56"/>
      <c r="C556" s="56"/>
    </row>
    <row r="557" spans="1:3" ht="15" customHeight="1">
      <c r="A557" s="56"/>
      <c r="B557" s="56"/>
      <c r="C557" s="56"/>
    </row>
    <row r="558" spans="1:3" ht="15" customHeight="1">
      <c r="A558" s="56"/>
      <c r="B558" s="56"/>
      <c r="C558" s="56"/>
    </row>
    <row r="559" spans="1:3" ht="15" customHeight="1">
      <c r="A559" s="56"/>
      <c r="B559" s="56"/>
      <c r="C559" s="56"/>
    </row>
    <row r="560" spans="1:3" ht="15" customHeight="1">
      <c r="A560" s="56"/>
      <c r="B560" s="56"/>
      <c r="C560" s="56"/>
    </row>
    <row r="561" spans="1:3" ht="15" customHeight="1">
      <c r="A561" s="56"/>
      <c r="B561" s="56"/>
      <c r="C561" s="56"/>
    </row>
    <row r="562" spans="1:3" ht="15" customHeight="1">
      <c r="A562" s="56"/>
      <c r="B562" s="56"/>
      <c r="C562" s="56"/>
    </row>
    <row r="563" spans="1:3" ht="15" customHeight="1">
      <c r="A563" s="56"/>
      <c r="B563" s="56"/>
      <c r="C563" s="56"/>
    </row>
    <row r="564" spans="1:3" ht="15" customHeight="1">
      <c r="A564" s="56"/>
      <c r="B564" s="56"/>
      <c r="C564" s="56"/>
    </row>
    <row r="565" spans="1:3" ht="15" customHeight="1">
      <c r="A565" s="56"/>
      <c r="B565" s="56"/>
      <c r="C565" s="56"/>
    </row>
    <row r="566" spans="1:3" ht="15" customHeight="1">
      <c r="A566" s="56"/>
      <c r="B566" s="56"/>
      <c r="C566" s="56"/>
    </row>
    <row r="567" spans="1:3" ht="15" customHeight="1">
      <c r="A567" s="56"/>
      <c r="B567" s="56"/>
      <c r="C567" s="56"/>
    </row>
    <row r="568" spans="1:3" ht="15" customHeight="1">
      <c r="A568" s="56"/>
      <c r="B568" s="56"/>
      <c r="C568" s="56"/>
    </row>
    <row r="569" spans="1:3" ht="15" customHeight="1">
      <c r="A569" s="56"/>
      <c r="B569" s="56"/>
      <c r="C569" s="56"/>
    </row>
    <row r="570" spans="1:3" ht="15" customHeight="1">
      <c r="A570" s="56"/>
      <c r="B570" s="56"/>
      <c r="C570" s="56"/>
    </row>
    <row r="571" spans="1:3" ht="15" customHeight="1">
      <c r="A571" s="56"/>
      <c r="B571" s="56"/>
      <c r="C571" s="56"/>
    </row>
    <row r="572" spans="1:3" ht="15" customHeight="1">
      <c r="A572" s="56"/>
      <c r="B572" s="56"/>
      <c r="C572" s="56"/>
    </row>
    <row r="573" spans="1:3" ht="15" customHeight="1">
      <c r="A573" s="56"/>
      <c r="B573" s="56"/>
      <c r="C573" s="56"/>
    </row>
    <row r="574" spans="1:3" ht="15" customHeight="1">
      <c r="A574" s="56"/>
      <c r="B574" s="56"/>
      <c r="C574" s="56"/>
    </row>
    <row r="575" spans="1:3" ht="15" customHeight="1">
      <c r="A575" s="56"/>
      <c r="B575" s="56"/>
      <c r="C575" s="56"/>
    </row>
    <row r="576" spans="1:3" ht="15" customHeight="1">
      <c r="A576" s="56"/>
      <c r="B576" s="56"/>
      <c r="C576" s="56"/>
    </row>
    <row r="577" spans="1:3" ht="15" customHeight="1">
      <c r="A577" s="56"/>
      <c r="B577" s="56"/>
      <c r="C577" s="56"/>
    </row>
    <row r="578" spans="1:3" ht="15" customHeight="1">
      <c r="A578" s="56"/>
      <c r="B578" s="56"/>
      <c r="C578" s="56"/>
    </row>
    <row r="579" spans="1:3" ht="15" customHeight="1">
      <c r="A579" s="56"/>
      <c r="B579" s="56"/>
      <c r="C579" s="56"/>
    </row>
    <row r="580" spans="1:3" ht="15" customHeight="1">
      <c r="A580" s="56"/>
      <c r="B580" s="56"/>
      <c r="C580" s="56"/>
    </row>
    <row r="581" spans="1:3" ht="15" customHeight="1">
      <c r="A581" s="56"/>
      <c r="B581" s="56"/>
      <c r="C581" s="56"/>
    </row>
    <row r="582" spans="1:3" ht="15" customHeight="1">
      <c r="A582" s="56"/>
      <c r="B582" s="56"/>
      <c r="C582" s="56"/>
    </row>
    <row r="583" spans="1:3" ht="15" customHeight="1">
      <c r="A583" s="56"/>
      <c r="B583" s="56"/>
      <c r="C583" s="56"/>
    </row>
    <row r="584" spans="1:3" ht="15" customHeight="1">
      <c r="A584" s="56"/>
      <c r="B584" s="56"/>
      <c r="C584" s="56"/>
    </row>
    <row r="585" spans="1:3" ht="15" customHeight="1">
      <c r="A585" s="56"/>
      <c r="B585" s="56"/>
      <c r="C585" s="56"/>
    </row>
    <row r="586" spans="1:3" ht="15" customHeight="1">
      <c r="A586" s="56"/>
      <c r="B586" s="56"/>
      <c r="C586" s="56"/>
    </row>
    <row r="587" spans="1:3" ht="15" customHeight="1">
      <c r="A587" s="56"/>
      <c r="B587" s="56"/>
      <c r="C587" s="56"/>
    </row>
    <row r="588" spans="1:3" ht="15" customHeight="1">
      <c r="A588" s="56"/>
      <c r="B588" s="56"/>
      <c r="C588" s="56"/>
    </row>
    <row r="589" spans="1:3" ht="15" customHeight="1">
      <c r="A589" s="56"/>
      <c r="B589" s="56"/>
      <c r="C589" s="56"/>
    </row>
    <row r="590" spans="1:3" ht="15" customHeight="1">
      <c r="A590" s="56"/>
      <c r="B590" s="56"/>
      <c r="C590" s="56"/>
    </row>
    <row r="591" spans="1:3" ht="15" customHeight="1">
      <c r="A591" s="56"/>
      <c r="B591" s="56"/>
      <c r="C591" s="56"/>
    </row>
    <row r="592" spans="1:3" ht="15" customHeight="1">
      <c r="A592" s="56"/>
      <c r="B592" s="56"/>
      <c r="C592" s="56"/>
    </row>
    <row r="593" spans="1:3" ht="15" customHeight="1">
      <c r="A593" s="56"/>
      <c r="B593" s="56"/>
      <c r="C593" s="56"/>
    </row>
    <row r="594" spans="1:3" ht="15" customHeight="1">
      <c r="A594" s="56"/>
      <c r="B594" s="56"/>
      <c r="C594" s="56"/>
    </row>
    <row r="595" spans="1:3" ht="15" customHeight="1">
      <c r="A595" s="56"/>
      <c r="B595" s="56"/>
      <c r="C595" s="56"/>
    </row>
    <row r="596" spans="1:3" ht="15" customHeight="1">
      <c r="A596" s="56"/>
      <c r="B596" s="56"/>
      <c r="C596" s="56"/>
    </row>
    <row r="597" spans="1:3" ht="15" customHeight="1">
      <c r="A597" s="56"/>
      <c r="B597" s="56"/>
      <c r="C597" s="56"/>
    </row>
    <row r="598" spans="1:3" ht="15" customHeight="1">
      <c r="A598" s="56"/>
      <c r="B598" s="56"/>
      <c r="C598" s="56"/>
    </row>
    <row r="599" spans="1:3" ht="15" customHeight="1">
      <c r="A599" s="56"/>
      <c r="B599" s="56"/>
      <c r="C599" s="56"/>
    </row>
    <row r="600" spans="1:3" ht="15" customHeight="1">
      <c r="A600" s="56"/>
      <c r="B600" s="56"/>
      <c r="C600" s="56"/>
    </row>
    <row r="601" spans="1:3" ht="15" customHeight="1">
      <c r="A601" s="56"/>
      <c r="B601" s="56"/>
      <c r="C601" s="56"/>
    </row>
    <row r="602" spans="1:3" ht="15" customHeight="1">
      <c r="A602" s="56"/>
      <c r="B602" s="56"/>
      <c r="C602" s="56"/>
    </row>
    <row r="603" spans="1:3" ht="15" customHeight="1">
      <c r="A603" s="56"/>
      <c r="B603" s="56"/>
      <c r="C603" s="56"/>
    </row>
    <row r="604" spans="1:3" ht="15" customHeight="1">
      <c r="A604" s="56"/>
      <c r="B604" s="56"/>
      <c r="C604" s="56"/>
    </row>
    <row r="605" spans="1:3" ht="15" customHeight="1">
      <c r="A605" s="56"/>
      <c r="B605" s="56"/>
      <c r="C605" s="56"/>
    </row>
    <row r="606" spans="1:3" ht="15" customHeight="1">
      <c r="A606" s="56"/>
      <c r="B606" s="56"/>
      <c r="C606" s="56"/>
    </row>
    <row r="607" spans="1:3" ht="15" customHeight="1">
      <c r="A607" s="56"/>
      <c r="B607" s="56"/>
      <c r="C607" s="56"/>
    </row>
    <row r="608" spans="1:3" ht="15" customHeight="1">
      <c r="A608" s="56"/>
      <c r="B608" s="56"/>
      <c r="C608" s="56"/>
    </row>
    <row r="609" spans="1:3" ht="15" customHeight="1">
      <c r="A609" s="56"/>
      <c r="B609" s="56"/>
      <c r="C609" s="56"/>
    </row>
    <row r="610" spans="1:3" ht="15" customHeight="1">
      <c r="A610" s="56"/>
      <c r="B610" s="56"/>
      <c r="C610" s="56"/>
    </row>
    <row r="611" spans="1:3" ht="15" customHeight="1">
      <c r="A611" s="56"/>
      <c r="B611" s="56"/>
      <c r="C611" s="56"/>
    </row>
    <row r="612" spans="1:3" ht="15" customHeight="1">
      <c r="A612" s="56"/>
      <c r="B612" s="56"/>
      <c r="C612" s="56"/>
    </row>
    <row r="613" spans="1:3" ht="15" customHeight="1">
      <c r="A613" s="56"/>
      <c r="B613" s="56"/>
      <c r="C613" s="56"/>
    </row>
    <row r="614" spans="1:3" ht="15" customHeight="1">
      <c r="A614" s="56"/>
      <c r="B614" s="56"/>
      <c r="C614" s="56"/>
    </row>
    <row r="615" spans="1:3" ht="15" customHeight="1">
      <c r="A615" s="56"/>
      <c r="B615" s="56"/>
      <c r="C615" s="56"/>
    </row>
    <row r="616" spans="1:3" ht="15" customHeight="1">
      <c r="A616" s="56"/>
      <c r="B616" s="56"/>
      <c r="C616" s="56"/>
    </row>
    <row r="617" spans="1:3" ht="15" customHeight="1">
      <c r="A617" s="56"/>
      <c r="B617" s="56"/>
      <c r="C617" s="56"/>
    </row>
    <row r="618" spans="1:3" ht="15" customHeight="1">
      <c r="A618" s="56"/>
      <c r="B618" s="56"/>
      <c r="C618" s="56"/>
    </row>
    <row r="619" spans="1:3" ht="15" customHeight="1">
      <c r="A619" s="56"/>
      <c r="B619" s="56"/>
      <c r="C619" s="56"/>
    </row>
    <row r="620" spans="1:3" ht="15" customHeight="1">
      <c r="A620" s="56"/>
      <c r="B620" s="56"/>
      <c r="C620" s="56"/>
    </row>
    <row r="621" spans="1:3" ht="15" customHeight="1">
      <c r="A621" s="56"/>
      <c r="B621" s="56"/>
      <c r="C621" s="56"/>
    </row>
    <row r="622" spans="1:3" ht="15" customHeight="1">
      <c r="A622" s="56"/>
      <c r="B622" s="56"/>
      <c r="C622" s="56"/>
    </row>
    <row r="623" spans="1:3" ht="15" customHeight="1">
      <c r="A623" s="56"/>
      <c r="B623" s="56"/>
      <c r="C623" s="56"/>
    </row>
    <row r="624" spans="1:3" ht="15" customHeight="1">
      <c r="A624" s="56"/>
      <c r="B624" s="56"/>
      <c r="C624" s="56"/>
    </row>
    <row r="625" spans="1:3" ht="15" customHeight="1">
      <c r="A625" s="56"/>
      <c r="B625" s="56"/>
      <c r="C625" s="56"/>
    </row>
    <row r="626" spans="1:3" ht="15" customHeight="1">
      <c r="A626" s="56"/>
      <c r="B626" s="56"/>
      <c r="C626" s="56"/>
    </row>
    <row r="627" spans="1:3" ht="15" customHeight="1">
      <c r="A627" s="56"/>
      <c r="B627" s="56"/>
      <c r="C627" s="56"/>
    </row>
    <row r="628" spans="1:3" ht="15" customHeight="1">
      <c r="A628" s="56"/>
      <c r="B628" s="56"/>
      <c r="C628" s="56"/>
    </row>
    <row r="629" spans="1:3" ht="15" customHeight="1">
      <c r="A629" s="56"/>
      <c r="B629" s="56"/>
      <c r="C629" s="56"/>
    </row>
    <row r="630" spans="1:3" ht="15" customHeight="1">
      <c r="A630" s="56"/>
      <c r="B630" s="56"/>
      <c r="C630" s="56"/>
    </row>
    <row r="631" spans="1:3" ht="15" customHeight="1">
      <c r="A631" s="56"/>
      <c r="B631" s="56"/>
      <c r="C631" s="56"/>
    </row>
    <row r="632" spans="1:3" ht="15" customHeight="1">
      <c r="A632" s="56"/>
      <c r="B632" s="56"/>
      <c r="C632" s="56"/>
    </row>
    <row r="633" spans="1:3" ht="15" customHeight="1">
      <c r="A633" s="56"/>
      <c r="B633" s="56"/>
      <c r="C633" s="56"/>
    </row>
    <row r="634" spans="1:3" ht="15" customHeight="1">
      <c r="A634" s="56"/>
      <c r="B634" s="56"/>
      <c r="C634" s="56"/>
    </row>
    <row r="635" spans="1:3" ht="15" customHeight="1">
      <c r="A635" s="56"/>
      <c r="B635" s="56"/>
      <c r="C635" s="56"/>
    </row>
    <row r="636" spans="1:3" ht="15" customHeight="1">
      <c r="A636" s="56"/>
      <c r="B636" s="56"/>
      <c r="C636" s="56"/>
    </row>
    <row r="637" spans="1:3" ht="15" customHeight="1">
      <c r="A637" s="56"/>
      <c r="B637" s="56"/>
      <c r="C637" s="56"/>
    </row>
    <row r="638" spans="1:3" ht="15" customHeight="1">
      <c r="A638" s="56"/>
      <c r="B638" s="56"/>
      <c r="C638" s="56"/>
    </row>
    <row r="639" spans="1:3" ht="15" customHeight="1">
      <c r="A639" s="56"/>
      <c r="B639" s="56"/>
      <c r="C639" s="56"/>
    </row>
    <row r="640" spans="1:3" ht="15" customHeight="1">
      <c r="A640" s="56"/>
      <c r="B640" s="56"/>
      <c r="C640" s="56"/>
    </row>
    <row r="641" spans="1:3" ht="15" customHeight="1">
      <c r="A641" s="56"/>
      <c r="B641" s="56"/>
      <c r="C641" s="56"/>
    </row>
    <row r="642" spans="1:3" ht="15" customHeight="1">
      <c r="A642" s="56"/>
      <c r="B642" s="56"/>
      <c r="C642" s="56"/>
    </row>
    <row r="643" spans="1:3" ht="15" customHeight="1">
      <c r="A643" s="56"/>
      <c r="B643" s="56"/>
      <c r="C643" s="56"/>
    </row>
    <row r="644" spans="1:3" ht="15" customHeight="1">
      <c r="A644" s="56"/>
      <c r="B644" s="56"/>
      <c r="C644" s="56"/>
    </row>
    <row r="645" spans="1:3" ht="15" customHeight="1">
      <c r="A645" s="56"/>
      <c r="B645" s="56"/>
      <c r="C645" s="56"/>
    </row>
    <row r="646" spans="1:3" ht="15" customHeight="1">
      <c r="A646" s="56"/>
      <c r="B646" s="56"/>
      <c r="C646" s="56"/>
    </row>
    <row r="647" spans="1:3" ht="15" customHeight="1">
      <c r="A647" s="56"/>
      <c r="B647" s="56"/>
      <c r="C647" s="56"/>
    </row>
    <row r="648" spans="1:3" ht="15" customHeight="1">
      <c r="A648" s="56"/>
      <c r="B648" s="56"/>
      <c r="C648" s="56"/>
    </row>
    <row r="649" spans="1:3" ht="15" customHeight="1">
      <c r="A649" s="56"/>
      <c r="B649" s="56"/>
      <c r="C649" s="56"/>
    </row>
    <row r="650" spans="1:3" ht="15" customHeight="1">
      <c r="A650" s="56"/>
      <c r="B650" s="56"/>
      <c r="C650" s="56"/>
    </row>
    <row r="651" spans="1:3" ht="15" customHeight="1">
      <c r="A651" s="56"/>
      <c r="B651" s="56"/>
      <c r="C651" s="56"/>
    </row>
    <row r="652" spans="1:3" ht="15" customHeight="1">
      <c r="A652" s="56"/>
      <c r="B652" s="56"/>
      <c r="C652" s="56"/>
    </row>
    <row r="653" spans="1:3" ht="15" customHeight="1">
      <c r="A653" s="56"/>
      <c r="B653" s="56"/>
      <c r="C653" s="56"/>
    </row>
    <row r="654" spans="1:3" ht="15" customHeight="1">
      <c r="A654" s="56"/>
      <c r="B654" s="56"/>
      <c r="C654" s="56"/>
    </row>
    <row r="655" spans="1:3" ht="15" customHeight="1">
      <c r="A655" s="56"/>
      <c r="B655" s="56"/>
      <c r="C655" s="56"/>
    </row>
    <row r="656" spans="1:3" ht="15" customHeight="1">
      <c r="A656" s="56"/>
      <c r="B656" s="56"/>
      <c r="C656" s="56"/>
    </row>
    <row r="657" spans="1:3" ht="15" customHeight="1">
      <c r="A657" s="56"/>
      <c r="B657" s="56"/>
      <c r="C657" s="56"/>
    </row>
    <row r="658" spans="1:3" ht="15" customHeight="1">
      <c r="A658" s="56"/>
      <c r="B658" s="56"/>
      <c r="C658" s="56"/>
    </row>
    <row r="659" spans="1:3" ht="15" customHeight="1">
      <c r="A659" s="56"/>
      <c r="B659" s="56"/>
      <c r="C659" s="56"/>
    </row>
    <row r="660" spans="1:3" ht="15" customHeight="1">
      <c r="A660" s="56"/>
      <c r="B660" s="56"/>
      <c r="C660" s="56"/>
    </row>
    <row r="661" spans="1:3" ht="15" customHeight="1">
      <c r="A661" s="56"/>
      <c r="B661" s="56"/>
      <c r="C661" s="56"/>
    </row>
    <row r="662" spans="1:3" ht="15" customHeight="1">
      <c r="A662" s="56"/>
      <c r="B662" s="56"/>
      <c r="C662" s="56"/>
    </row>
    <row r="663" spans="1:3" ht="15" customHeight="1">
      <c r="A663" s="56"/>
      <c r="B663" s="56"/>
      <c r="C663" s="56"/>
    </row>
    <row r="664" spans="1:3" ht="15" customHeight="1">
      <c r="A664" s="56"/>
      <c r="B664" s="56"/>
      <c r="C664" s="56"/>
    </row>
    <row r="665" spans="1:3" ht="15" customHeight="1">
      <c r="A665" s="56"/>
      <c r="B665" s="56"/>
      <c r="C665" s="56"/>
    </row>
    <row r="666" spans="1:3" ht="15" customHeight="1">
      <c r="A666" s="56"/>
      <c r="B666" s="56"/>
      <c r="C666" s="56"/>
    </row>
    <row r="667" spans="1:3" ht="15" customHeight="1">
      <c r="A667" s="56"/>
      <c r="B667" s="56"/>
      <c r="C667" s="56"/>
    </row>
    <row r="668" spans="1:3" ht="15" customHeight="1">
      <c r="A668" s="56"/>
      <c r="B668" s="56"/>
      <c r="C668" s="56"/>
    </row>
    <row r="669" spans="1:3" ht="15" customHeight="1">
      <c r="A669" s="56"/>
      <c r="B669" s="56"/>
      <c r="C669" s="56"/>
    </row>
    <row r="670" spans="1:3" ht="15" customHeight="1">
      <c r="A670" s="56"/>
      <c r="B670" s="56"/>
      <c r="C670" s="56"/>
    </row>
    <row r="671" spans="1:3" ht="15" customHeight="1">
      <c r="A671" s="56"/>
      <c r="B671" s="56"/>
      <c r="C671" s="56"/>
    </row>
    <row r="672" spans="1:3" ht="15" customHeight="1">
      <c r="A672" s="56"/>
      <c r="B672" s="56"/>
      <c r="C672" s="56"/>
    </row>
    <row r="673" spans="1:3" ht="15" customHeight="1">
      <c r="A673" s="56"/>
      <c r="B673" s="56"/>
      <c r="C673" s="56"/>
    </row>
    <row r="674" spans="1:3" ht="15" customHeight="1">
      <c r="A674" s="56"/>
      <c r="B674" s="56"/>
      <c r="C674" s="56"/>
    </row>
    <row r="675" spans="1:3" ht="15" customHeight="1">
      <c r="A675" s="56"/>
      <c r="B675" s="56"/>
      <c r="C675" s="56"/>
    </row>
    <row r="676" spans="1:3" ht="15" customHeight="1">
      <c r="A676" s="56"/>
      <c r="B676" s="56"/>
      <c r="C676" s="56"/>
    </row>
    <row r="677" spans="1:3" ht="15" customHeight="1">
      <c r="A677" s="56"/>
      <c r="B677" s="56"/>
      <c r="C677" s="56"/>
    </row>
    <row r="678" spans="1:3" ht="15" customHeight="1">
      <c r="A678" s="56"/>
      <c r="B678" s="56"/>
      <c r="C678" s="56"/>
    </row>
    <row r="679" spans="1:3" ht="15" customHeight="1">
      <c r="A679" s="56"/>
      <c r="B679" s="56"/>
      <c r="C679" s="56"/>
    </row>
    <row r="680" spans="1:3" ht="15" customHeight="1">
      <c r="A680" s="56"/>
      <c r="B680" s="56"/>
      <c r="C680" s="56"/>
    </row>
    <row r="681" spans="1:3" ht="15" customHeight="1">
      <c r="A681" s="56"/>
      <c r="B681" s="56"/>
      <c r="C681" s="56"/>
    </row>
    <row r="682" spans="1:3" ht="15" customHeight="1">
      <c r="A682" s="56"/>
      <c r="B682" s="56"/>
      <c r="C682" s="56"/>
    </row>
    <row r="683" spans="1:3" ht="15" customHeight="1">
      <c r="A683" s="56"/>
      <c r="B683" s="56"/>
      <c r="C683" s="56"/>
    </row>
    <row r="684" spans="1:3" ht="15" customHeight="1">
      <c r="A684" s="56"/>
      <c r="B684" s="56"/>
      <c r="C684" s="56"/>
    </row>
    <row r="685" spans="1:3" ht="15" customHeight="1">
      <c r="A685" s="56"/>
      <c r="B685" s="56"/>
      <c r="C685" s="56"/>
    </row>
    <row r="686" spans="1:3" ht="15" customHeight="1">
      <c r="A686" s="56"/>
      <c r="B686" s="56"/>
      <c r="C686" s="56"/>
    </row>
    <row r="687" spans="1:3" ht="15" customHeight="1">
      <c r="A687" s="56"/>
      <c r="B687" s="56"/>
      <c r="C687" s="56"/>
    </row>
    <row r="688" spans="1:3" ht="15" customHeight="1">
      <c r="A688" s="56"/>
      <c r="B688" s="56"/>
      <c r="C688" s="56"/>
    </row>
    <row r="689" spans="1:3" ht="15" customHeight="1">
      <c r="A689" s="56"/>
      <c r="B689" s="56"/>
      <c r="C689" s="56"/>
    </row>
    <row r="690" spans="1:3" ht="15" customHeight="1">
      <c r="A690" s="56"/>
      <c r="B690" s="56"/>
      <c r="C690" s="56"/>
    </row>
    <row r="691" spans="1:3" ht="15" customHeight="1">
      <c r="A691" s="56"/>
      <c r="B691" s="56"/>
      <c r="C691" s="56"/>
    </row>
    <row r="692" spans="1:3" ht="15" customHeight="1">
      <c r="A692" s="56"/>
      <c r="B692" s="56"/>
      <c r="C692" s="56"/>
    </row>
    <row r="693" spans="1:3" ht="15" customHeight="1">
      <c r="A693" s="56"/>
      <c r="B693" s="56"/>
      <c r="C693" s="56"/>
    </row>
    <row r="694" spans="1:3" ht="15" customHeight="1">
      <c r="A694" s="56"/>
      <c r="B694" s="56"/>
      <c r="C694" s="56"/>
    </row>
    <row r="695" spans="1:3" ht="15" customHeight="1">
      <c r="A695" s="56"/>
      <c r="B695" s="56"/>
      <c r="C695" s="56"/>
    </row>
    <row r="696" spans="1:3" ht="15" customHeight="1">
      <c r="A696" s="56"/>
      <c r="B696" s="56"/>
      <c r="C696" s="56"/>
    </row>
    <row r="697" spans="1:3" ht="15" customHeight="1">
      <c r="A697" s="56"/>
      <c r="B697" s="56"/>
      <c r="C697" s="56"/>
    </row>
    <row r="698" spans="1:3" ht="15" customHeight="1">
      <c r="A698" s="56"/>
      <c r="B698" s="56"/>
      <c r="C698" s="56"/>
    </row>
    <row r="699" spans="1:3" ht="15" customHeight="1">
      <c r="A699" s="56"/>
      <c r="B699" s="56"/>
      <c r="C699" s="56"/>
    </row>
    <row r="700" spans="1:3" ht="15" customHeight="1">
      <c r="A700" s="56"/>
      <c r="B700" s="56"/>
      <c r="C700" s="56"/>
    </row>
    <row r="701" spans="1:3" ht="15" customHeight="1">
      <c r="A701" s="56"/>
      <c r="B701" s="56"/>
      <c r="C701" s="56"/>
    </row>
    <row r="702" spans="1:3" ht="15" customHeight="1">
      <c r="A702" s="56"/>
      <c r="B702" s="56"/>
      <c r="C702" s="56"/>
    </row>
    <row r="703" spans="1:3" ht="15" customHeight="1">
      <c r="A703" s="56"/>
      <c r="B703" s="56"/>
      <c r="C703" s="56"/>
    </row>
    <row r="704" spans="1:3" ht="15" customHeight="1">
      <c r="A704" s="56"/>
      <c r="B704" s="56"/>
      <c r="C704" s="56"/>
    </row>
    <row r="705" spans="1:3" ht="15" customHeight="1">
      <c r="A705" s="56"/>
      <c r="B705" s="56"/>
      <c r="C705" s="56"/>
    </row>
    <row r="706" spans="1:3" ht="15" customHeight="1">
      <c r="A706" s="56"/>
      <c r="B706" s="56"/>
      <c r="C706" s="56"/>
    </row>
    <row r="707" spans="1:3" ht="15" customHeight="1">
      <c r="A707" s="56"/>
      <c r="B707" s="56"/>
      <c r="C707" s="56"/>
    </row>
    <row r="708" spans="1:3" ht="15" customHeight="1">
      <c r="A708" s="56"/>
      <c r="B708" s="56"/>
      <c r="C708" s="56"/>
    </row>
    <row r="709" spans="1:3" ht="15" customHeight="1">
      <c r="A709" s="56"/>
      <c r="B709" s="56"/>
      <c r="C709" s="56"/>
    </row>
    <row r="710" spans="1:3" ht="15" customHeight="1">
      <c r="A710" s="56"/>
      <c r="B710" s="56"/>
      <c r="C710" s="56"/>
    </row>
    <row r="711" spans="1:3" ht="15" customHeight="1">
      <c r="A711" s="56"/>
      <c r="B711" s="56"/>
      <c r="C711" s="56"/>
    </row>
    <row r="712" spans="1:3" ht="15" customHeight="1">
      <c r="A712" s="56"/>
      <c r="B712" s="56"/>
      <c r="C712" s="56"/>
    </row>
    <row r="713" spans="1:3" ht="15" customHeight="1">
      <c r="A713" s="56"/>
      <c r="B713" s="56"/>
      <c r="C713" s="56"/>
    </row>
    <row r="714" spans="1:3" ht="15" customHeight="1">
      <c r="A714" s="56"/>
      <c r="B714" s="56"/>
      <c r="C714" s="56"/>
    </row>
    <row r="715" spans="1:3" ht="15" customHeight="1">
      <c r="A715" s="56"/>
      <c r="B715" s="56"/>
      <c r="C715" s="56"/>
    </row>
    <row r="716" spans="1:3" ht="15" customHeight="1">
      <c r="A716" s="56"/>
      <c r="B716" s="56"/>
      <c r="C716" s="56"/>
    </row>
    <row r="717" spans="1:3" ht="15" customHeight="1">
      <c r="A717" s="56"/>
      <c r="B717" s="56"/>
      <c r="C717" s="56"/>
    </row>
    <row r="718" spans="1:3" ht="15" customHeight="1">
      <c r="A718" s="56"/>
      <c r="B718" s="56"/>
      <c r="C718" s="56"/>
    </row>
    <row r="719" spans="1:3" ht="15" customHeight="1">
      <c r="A719" s="56"/>
      <c r="B719" s="56"/>
      <c r="C719" s="56"/>
    </row>
    <row r="720" spans="1:3" ht="15" customHeight="1">
      <c r="A720" s="56"/>
      <c r="B720" s="56"/>
      <c r="C720" s="56"/>
    </row>
    <row r="721" spans="1:3" ht="15" customHeight="1">
      <c r="A721" s="56"/>
      <c r="B721" s="56"/>
      <c r="C721" s="56"/>
    </row>
    <row r="722" spans="1:3" ht="15" customHeight="1">
      <c r="A722" s="56"/>
      <c r="B722" s="56"/>
      <c r="C722" s="56"/>
    </row>
    <row r="723" spans="1:3" ht="15" customHeight="1">
      <c r="A723" s="56"/>
      <c r="B723" s="56"/>
      <c r="C723" s="56"/>
    </row>
    <row r="724" spans="1:3" ht="15" customHeight="1">
      <c r="A724" s="56"/>
      <c r="B724" s="56"/>
      <c r="C724" s="56"/>
    </row>
    <row r="725" spans="1:3" ht="15" customHeight="1">
      <c r="A725" s="56"/>
      <c r="B725" s="56"/>
      <c r="C725" s="56"/>
    </row>
    <row r="726" spans="1:3" ht="15" customHeight="1">
      <c r="A726" s="56"/>
      <c r="B726" s="56"/>
      <c r="C726" s="56"/>
    </row>
    <row r="727" spans="1:3" ht="15" customHeight="1">
      <c r="A727" s="56"/>
      <c r="B727" s="56"/>
      <c r="C727" s="56"/>
    </row>
    <row r="728" spans="1:3" ht="15" customHeight="1">
      <c r="A728" s="56"/>
      <c r="B728" s="56"/>
      <c r="C728" s="56"/>
    </row>
    <row r="729" spans="1:3" ht="15" customHeight="1">
      <c r="A729" s="56"/>
      <c r="B729" s="56"/>
      <c r="C729" s="56"/>
    </row>
    <row r="730" spans="1:3" ht="15" customHeight="1">
      <c r="A730" s="56"/>
      <c r="B730" s="56"/>
      <c r="C730" s="56"/>
    </row>
    <row r="731" spans="1:3" ht="15" customHeight="1">
      <c r="A731" s="56"/>
      <c r="B731" s="56"/>
      <c r="C731" s="56"/>
    </row>
    <row r="732" spans="1:3" ht="15" customHeight="1">
      <c r="A732" s="56"/>
      <c r="B732" s="56"/>
      <c r="C732" s="56"/>
    </row>
    <row r="733" spans="1:3" ht="15" customHeight="1">
      <c r="A733" s="56"/>
      <c r="B733" s="56"/>
      <c r="C733" s="56"/>
    </row>
    <row r="734" spans="1:3" ht="15" customHeight="1">
      <c r="A734" s="56"/>
      <c r="B734" s="56"/>
      <c r="C734" s="56"/>
    </row>
    <row r="735" spans="1:3" ht="15" customHeight="1">
      <c r="A735" s="56"/>
      <c r="B735" s="56"/>
      <c r="C735" s="56"/>
    </row>
    <row r="736" spans="1:3" ht="15" customHeight="1">
      <c r="A736" s="56"/>
      <c r="B736" s="56"/>
      <c r="C736" s="56"/>
    </row>
    <row r="737" spans="1:3" ht="15" customHeight="1">
      <c r="A737" s="56"/>
      <c r="B737" s="56"/>
      <c r="C737" s="56"/>
    </row>
    <row r="738" spans="1:3" ht="15" customHeight="1">
      <c r="A738" s="56"/>
      <c r="B738" s="56"/>
      <c r="C738" s="56"/>
    </row>
    <row r="739" spans="1:3" ht="15" customHeight="1">
      <c r="A739" s="56"/>
      <c r="B739" s="56"/>
      <c r="C739" s="56"/>
    </row>
    <row r="740" spans="1:3" ht="15" customHeight="1">
      <c r="A740" s="56"/>
      <c r="B740" s="56"/>
      <c r="C740" s="56"/>
    </row>
    <row r="741" spans="1:3" ht="15" customHeight="1">
      <c r="A741" s="56"/>
      <c r="B741" s="56"/>
      <c r="C741" s="56"/>
    </row>
    <row r="742" spans="1:3" ht="15" customHeight="1">
      <c r="A742" s="56"/>
      <c r="B742" s="56"/>
      <c r="C742" s="56"/>
    </row>
    <row r="743" spans="1:3" ht="15" customHeight="1">
      <c r="A743" s="56"/>
      <c r="B743" s="56"/>
      <c r="C743" s="56"/>
    </row>
    <row r="744" spans="1:3" ht="15" customHeight="1">
      <c r="A744" s="56"/>
      <c r="B744" s="56"/>
      <c r="C744" s="56"/>
    </row>
    <row r="745" spans="1:3" ht="15" customHeight="1">
      <c r="A745" s="56"/>
      <c r="B745" s="56"/>
      <c r="C745" s="56"/>
    </row>
    <row r="746" spans="1:3" ht="15" customHeight="1">
      <c r="A746" s="56"/>
      <c r="B746" s="56"/>
      <c r="C746" s="56"/>
    </row>
    <row r="747" spans="1:3" ht="15" customHeight="1">
      <c r="A747" s="56"/>
      <c r="B747" s="56"/>
      <c r="C747" s="56"/>
    </row>
    <row r="748" spans="1:3" ht="15" customHeight="1">
      <c r="A748" s="56"/>
      <c r="B748" s="56"/>
      <c r="C748" s="56"/>
    </row>
    <row r="749" spans="1:3" ht="15" customHeight="1">
      <c r="A749" s="56"/>
      <c r="B749" s="56"/>
      <c r="C749" s="56"/>
    </row>
    <row r="750" spans="1:3" ht="15" customHeight="1">
      <c r="A750" s="56"/>
      <c r="B750" s="56"/>
      <c r="C750" s="56"/>
    </row>
    <row r="751" spans="1:3" ht="15" customHeight="1">
      <c r="A751" s="56"/>
      <c r="B751" s="56"/>
      <c r="C751" s="56"/>
    </row>
    <row r="752" spans="1:3" ht="15" customHeight="1">
      <c r="A752" s="56"/>
      <c r="B752" s="56"/>
      <c r="C752" s="56"/>
    </row>
    <row r="753" spans="1:3" ht="15" customHeight="1">
      <c r="A753" s="56"/>
      <c r="B753" s="56"/>
      <c r="C753" s="56"/>
    </row>
    <row r="754" spans="1:3" ht="15" customHeight="1">
      <c r="A754" s="56"/>
      <c r="B754" s="56"/>
      <c r="C754" s="56"/>
    </row>
    <row r="755" spans="1:3" ht="15" customHeight="1">
      <c r="A755" s="56"/>
      <c r="B755" s="56"/>
      <c r="C755" s="56"/>
    </row>
    <row r="756" spans="1:3" ht="15" customHeight="1">
      <c r="A756" s="56"/>
      <c r="B756" s="56"/>
      <c r="C756" s="56"/>
    </row>
    <row r="757" spans="1:3" ht="15" customHeight="1">
      <c r="A757" s="56"/>
      <c r="B757" s="56"/>
      <c r="C757" s="56"/>
    </row>
    <row r="758" spans="1:3" ht="15" customHeight="1">
      <c r="A758" s="56"/>
      <c r="B758" s="56"/>
      <c r="C758" s="56"/>
    </row>
    <row r="759" spans="1:3" ht="15" customHeight="1">
      <c r="A759" s="56"/>
      <c r="B759" s="56"/>
      <c r="C759" s="56"/>
    </row>
    <row r="760" spans="1:3" ht="15" customHeight="1">
      <c r="A760" s="56"/>
      <c r="B760" s="56"/>
      <c r="C760" s="56"/>
    </row>
    <row r="761" spans="1:3" ht="15" customHeight="1">
      <c r="A761" s="56"/>
      <c r="B761" s="56"/>
      <c r="C761" s="56"/>
    </row>
    <row r="762" spans="1:3" ht="15" customHeight="1">
      <c r="A762" s="56"/>
      <c r="B762" s="56"/>
      <c r="C762" s="56"/>
    </row>
    <row r="763" spans="1:3" ht="15" customHeight="1">
      <c r="A763" s="56"/>
      <c r="B763" s="56"/>
      <c r="C763" s="56"/>
    </row>
    <row r="764" spans="1:3" ht="15" customHeight="1">
      <c r="A764" s="56"/>
      <c r="B764" s="56"/>
      <c r="C764" s="56"/>
    </row>
    <row r="765" spans="1:3" ht="15" customHeight="1">
      <c r="A765" s="56"/>
      <c r="B765" s="56"/>
      <c r="C765" s="56"/>
    </row>
    <row r="766" spans="1:3" ht="15" customHeight="1">
      <c r="A766" s="56"/>
      <c r="B766" s="56"/>
      <c r="C766" s="56"/>
    </row>
    <row r="767" spans="1:3" ht="15" customHeight="1">
      <c r="A767" s="56"/>
      <c r="B767" s="56"/>
      <c r="C767" s="56"/>
    </row>
    <row r="768" spans="1:3" ht="15" customHeight="1">
      <c r="A768" s="56"/>
      <c r="B768" s="56"/>
      <c r="C768" s="56"/>
    </row>
    <row r="769" spans="1:3" ht="15" customHeight="1">
      <c r="A769" s="56"/>
      <c r="B769" s="56"/>
      <c r="C769" s="56"/>
    </row>
    <row r="770" spans="1:3" ht="15" customHeight="1">
      <c r="A770" s="56"/>
      <c r="B770" s="56"/>
      <c r="C770" s="56"/>
    </row>
    <row r="771" spans="1:3" ht="15" customHeight="1">
      <c r="A771" s="56"/>
      <c r="B771" s="56"/>
      <c r="C771" s="56"/>
    </row>
    <row r="772" spans="1:3" ht="15" customHeight="1">
      <c r="A772" s="56"/>
      <c r="B772" s="56"/>
      <c r="C772" s="56"/>
    </row>
    <row r="773" spans="1:3" ht="15" customHeight="1">
      <c r="A773" s="56"/>
      <c r="B773" s="56"/>
      <c r="C773" s="56"/>
    </row>
    <row r="774" spans="1:3" ht="15" customHeight="1">
      <c r="A774" s="56"/>
      <c r="B774" s="56"/>
      <c r="C774" s="56"/>
    </row>
    <row r="775" spans="1:3" ht="15" customHeight="1">
      <c r="A775" s="56"/>
      <c r="B775" s="56"/>
      <c r="C775" s="56"/>
    </row>
    <row r="776" spans="1:3" ht="15" customHeight="1">
      <c r="A776" s="56"/>
      <c r="B776" s="56"/>
      <c r="C776" s="56"/>
    </row>
    <row r="777" spans="1:3" ht="15" customHeight="1">
      <c r="A777" s="56"/>
      <c r="B777" s="56"/>
      <c r="C777" s="56"/>
    </row>
    <row r="778" spans="1:3" ht="15" customHeight="1">
      <c r="A778" s="56"/>
      <c r="B778" s="56"/>
      <c r="C778" s="56"/>
    </row>
    <row r="779" spans="1:3" ht="15" customHeight="1">
      <c r="A779" s="56"/>
      <c r="B779" s="56"/>
      <c r="C779" s="56"/>
    </row>
    <row r="780" spans="1:3" ht="15" customHeight="1">
      <c r="A780" s="56"/>
      <c r="B780" s="56"/>
      <c r="C780" s="56"/>
    </row>
    <row r="781" spans="1:3" ht="15" customHeight="1">
      <c r="A781" s="56"/>
      <c r="B781" s="56"/>
      <c r="C781" s="56"/>
    </row>
    <row r="782" spans="1:3" ht="15" customHeight="1">
      <c r="A782" s="56"/>
      <c r="B782" s="56"/>
      <c r="C782" s="56"/>
    </row>
    <row r="783" spans="1:3" ht="15" customHeight="1">
      <c r="A783" s="56"/>
      <c r="B783" s="56"/>
      <c r="C783" s="56"/>
    </row>
    <row r="784" spans="1:3" ht="15" customHeight="1">
      <c r="A784" s="56"/>
      <c r="B784" s="56"/>
      <c r="C784" s="56"/>
    </row>
    <row r="785" spans="1:3" ht="15" customHeight="1">
      <c r="A785" s="56"/>
      <c r="B785" s="56"/>
      <c r="C785" s="56"/>
    </row>
    <row r="786" spans="1:3" ht="15" customHeight="1">
      <c r="A786" s="56"/>
      <c r="B786" s="56"/>
      <c r="C786" s="56"/>
    </row>
    <row r="787" spans="1:3" ht="15" customHeight="1">
      <c r="A787" s="56"/>
      <c r="B787" s="56"/>
      <c r="C787" s="56"/>
    </row>
    <row r="788" spans="1:3" ht="15" customHeight="1">
      <c r="A788" s="56"/>
      <c r="B788" s="56"/>
      <c r="C788" s="56"/>
    </row>
    <row r="789" spans="1:3" ht="15" customHeight="1">
      <c r="A789" s="56"/>
      <c r="B789" s="56"/>
      <c r="C789" s="56"/>
    </row>
    <row r="790" spans="1:3" ht="15" customHeight="1">
      <c r="A790" s="56"/>
      <c r="B790" s="56"/>
      <c r="C790" s="56"/>
    </row>
    <row r="791" spans="1:3" ht="15" customHeight="1">
      <c r="A791" s="56"/>
      <c r="B791" s="56"/>
      <c r="C791" s="56"/>
    </row>
    <row r="792" spans="1:3" ht="15" customHeight="1">
      <c r="A792" s="56"/>
      <c r="B792" s="56"/>
      <c r="C792" s="56"/>
    </row>
    <row r="793" spans="1:3" ht="15" customHeight="1">
      <c r="A793" s="56"/>
      <c r="B793" s="56"/>
      <c r="C793" s="56"/>
    </row>
    <row r="794" spans="1:3" ht="15" customHeight="1">
      <c r="A794" s="56"/>
      <c r="B794" s="56"/>
      <c r="C794" s="56"/>
    </row>
    <row r="795" spans="1:3" ht="15" customHeight="1">
      <c r="A795" s="56"/>
      <c r="B795" s="56"/>
      <c r="C795" s="56"/>
    </row>
    <row r="796" spans="1:3" ht="15" customHeight="1">
      <c r="A796" s="56"/>
      <c r="B796" s="56"/>
      <c r="C796" s="56"/>
    </row>
    <row r="797" spans="1:3" ht="15" customHeight="1">
      <c r="A797" s="56"/>
      <c r="B797" s="56"/>
      <c r="C797" s="56"/>
    </row>
    <row r="798" spans="1:3" ht="15" customHeight="1">
      <c r="A798" s="56"/>
      <c r="B798" s="56"/>
      <c r="C798" s="56"/>
    </row>
    <row r="799" spans="1:3" ht="15" customHeight="1">
      <c r="A799" s="56"/>
      <c r="B799" s="56"/>
      <c r="C799" s="56"/>
    </row>
    <row r="800" spans="1:3" ht="15" customHeight="1">
      <c r="A800" s="56"/>
      <c r="B800" s="56"/>
      <c r="C800" s="56"/>
    </row>
    <row r="801" spans="1:3" ht="15" customHeight="1">
      <c r="A801" s="56"/>
      <c r="B801" s="56"/>
      <c r="C801" s="56"/>
    </row>
    <row r="802" spans="1:3" ht="15" customHeight="1">
      <c r="A802" s="56"/>
      <c r="B802" s="56"/>
      <c r="C802" s="56"/>
    </row>
    <row r="803" spans="1:3" ht="15" customHeight="1">
      <c r="A803" s="56"/>
      <c r="B803" s="56"/>
      <c r="C803" s="56"/>
    </row>
    <row r="804" spans="1:3" ht="15" customHeight="1">
      <c r="A804" s="56"/>
      <c r="B804" s="56"/>
      <c r="C804" s="56"/>
    </row>
    <row r="805" spans="1:3" ht="15" customHeight="1">
      <c r="A805" s="56"/>
      <c r="B805" s="56"/>
      <c r="C805" s="56"/>
    </row>
    <row r="806" spans="1:3" ht="15" customHeight="1">
      <c r="A806" s="56"/>
      <c r="B806" s="56"/>
      <c r="C806" s="56"/>
    </row>
    <row r="807" spans="1:3" ht="15" customHeight="1">
      <c r="A807" s="56"/>
      <c r="B807" s="56"/>
      <c r="C807" s="56"/>
    </row>
    <row r="808" spans="1:3" ht="15" customHeight="1">
      <c r="A808" s="56"/>
      <c r="B808" s="56"/>
      <c r="C808" s="56"/>
    </row>
    <row r="809" spans="1:3" ht="15" customHeight="1">
      <c r="A809" s="56"/>
      <c r="B809" s="56"/>
      <c r="C809" s="56"/>
    </row>
    <row r="810" spans="1:3" ht="15" customHeight="1">
      <c r="A810" s="56"/>
      <c r="B810" s="56"/>
      <c r="C810" s="56"/>
    </row>
    <row r="811" spans="1:3" ht="15" customHeight="1">
      <c r="A811" s="56"/>
      <c r="B811" s="56"/>
      <c r="C811" s="56"/>
    </row>
    <row r="812" spans="1:3" ht="15" customHeight="1">
      <c r="A812" s="56"/>
      <c r="B812" s="56"/>
      <c r="C812" s="56"/>
    </row>
    <row r="813" spans="1:3" ht="15" customHeight="1">
      <c r="A813" s="56"/>
      <c r="B813" s="56"/>
      <c r="C813" s="56"/>
    </row>
    <row r="814" spans="1:3" ht="15" customHeight="1">
      <c r="A814" s="56"/>
      <c r="B814" s="56"/>
      <c r="C814" s="56"/>
    </row>
    <row r="815" spans="1:3" ht="15" customHeight="1">
      <c r="A815" s="56"/>
      <c r="B815" s="56"/>
      <c r="C815" s="56"/>
    </row>
    <row r="816" spans="1:3" ht="15" customHeight="1">
      <c r="A816" s="56"/>
      <c r="B816" s="56"/>
      <c r="C816" s="56"/>
    </row>
    <row r="817" spans="1:3" ht="15" customHeight="1">
      <c r="A817" s="56"/>
      <c r="B817" s="56"/>
      <c r="C817" s="56"/>
    </row>
    <row r="818" spans="1:3" ht="15" customHeight="1">
      <c r="A818" s="56"/>
      <c r="B818" s="56"/>
      <c r="C818" s="56"/>
    </row>
    <row r="819" spans="1:3" ht="15" customHeight="1">
      <c r="A819" s="56"/>
      <c r="B819" s="56"/>
      <c r="C819" s="56"/>
    </row>
    <row r="820" spans="1:3" ht="15" customHeight="1">
      <c r="A820" s="56"/>
      <c r="B820" s="56"/>
      <c r="C820" s="56"/>
    </row>
    <row r="821" spans="1:3" ht="15" customHeight="1">
      <c r="A821" s="56"/>
      <c r="B821" s="56"/>
      <c r="C821" s="56"/>
    </row>
    <row r="822" spans="1:3" ht="15" customHeight="1">
      <c r="A822" s="56"/>
      <c r="B822" s="56"/>
      <c r="C822" s="56"/>
    </row>
    <row r="823" spans="1:3" ht="15" customHeight="1">
      <c r="A823" s="56"/>
      <c r="B823" s="56"/>
      <c r="C823" s="56"/>
    </row>
    <row r="824" spans="1:3" ht="15" customHeight="1">
      <c r="A824" s="56"/>
      <c r="B824" s="56"/>
      <c r="C824" s="56"/>
    </row>
    <row r="825" spans="1:3" ht="15" customHeight="1">
      <c r="A825" s="56"/>
      <c r="B825" s="56"/>
      <c r="C825" s="56"/>
    </row>
    <row r="826" spans="1:3" ht="15" customHeight="1">
      <c r="A826" s="56"/>
      <c r="B826" s="56"/>
      <c r="C826" s="56"/>
    </row>
    <row r="827" spans="1:3" ht="15" customHeight="1">
      <c r="A827" s="56"/>
      <c r="B827" s="56"/>
      <c r="C827" s="56"/>
    </row>
    <row r="828" spans="1:3" ht="15" customHeight="1">
      <c r="A828" s="56"/>
      <c r="B828" s="56"/>
      <c r="C828" s="56"/>
    </row>
    <row r="829" spans="1:3" ht="15" customHeight="1">
      <c r="A829" s="56"/>
      <c r="B829" s="56"/>
      <c r="C829" s="56"/>
    </row>
    <row r="830" spans="1:3" ht="15" customHeight="1">
      <c r="A830" s="56"/>
      <c r="B830" s="56"/>
      <c r="C830" s="56"/>
    </row>
    <row r="831" spans="1:3" ht="15" customHeight="1">
      <c r="A831" s="56"/>
      <c r="B831" s="56"/>
      <c r="C831" s="56"/>
    </row>
    <row r="832" spans="1:3" ht="15" customHeight="1">
      <c r="A832" s="56"/>
      <c r="B832" s="56"/>
      <c r="C832" s="56"/>
    </row>
    <row r="833" spans="1:3" ht="15" customHeight="1">
      <c r="A833" s="56"/>
      <c r="B833" s="56"/>
      <c r="C833" s="56"/>
    </row>
    <row r="834" spans="1:3" ht="15" customHeight="1">
      <c r="A834" s="56"/>
      <c r="B834" s="56"/>
      <c r="C834" s="56"/>
    </row>
    <row r="835" spans="1:3" ht="15" customHeight="1">
      <c r="A835" s="56"/>
      <c r="B835" s="56"/>
      <c r="C835" s="56"/>
    </row>
    <row r="836" spans="1:3" ht="15" customHeight="1">
      <c r="A836" s="56"/>
      <c r="B836" s="56"/>
      <c r="C836" s="56"/>
    </row>
    <row r="837" spans="1:3" ht="15" customHeight="1">
      <c r="A837" s="56"/>
      <c r="B837" s="56"/>
      <c r="C837" s="56"/>
    </row>
    <row r="838" spans="1:3" ht="15" customHeight="1">
      <c r="A838" s="56"/>
      <c r="B838" s="56"/>
      <c r="C838" s="56"/>
    </row>
    <row r="839" spans="1:3" ht="15" customHeight="1">
      <c r="A839" s="56"/>
      <c r="B839" s="56"/>
      <c r="C839" s="56"/>
    </row>
    <row r="840" spans="1:3" ht="15" customHeight="1">
      <c r="A840" s="56"/>
      <c r="B840" s="56"/>
      <c r="C840" s="56"/>
    </row>
    <row r="841" spans="1:3" ht="15" customHeight="1">
      <c r="A841" s="56"/>
      <c r="B841" s="56"/>
      <c r="C841" s="56"/>
    </row>
    <row r="842" spans="1:3" ht="15" customHeight="1">
      <c r="A842" s="56"/>
      <c r="B842" s="56"/>
      <c r="C842" s="56"/>
    </row>
    <row r="843" spans="1:3" ht="15" customHeight="1">
      <c r="A843" s="56"/>
      <c r="B843" s="56"/>
      <c r="C843" s="56"/>
    </row>
    <row r="844" spans="1:3" ht="15" customHeight="1">
      <c r="A844" s="56"/>
      <c r="B844" s="56"/>
      <c r="C844" s="56"/>
    </row>
    <row r="845" spans="1:3" ht="15" customHeight="1">
      <c r="A845" s="56"/>
      <c r="B845" s="56"/>
      <c r="C845" s="56"/>
    </row>
    <row r="846" spans="1:3" ht="15" customHeight="1">
      <c r="A846" s="56"/>
      <c r="B846" s="56"/>
      <c r="C846" s="56"/>
    </row>
    <row r="847" spans="1:3" ht="15" customHeight="1">
      <c r="A847" s="56"/>
      <c r="B847" s="56"/>
      <c r="C847" s="56"/>
    </row>
    <row r="848" spans="1:3" ht="15" customHeight="1">
      <c r="A848" s="56"/>
      <c r="B848" s="56"/>
      <c r="C848" s="56"/>
    </row>
    <row r="849" spans="1:3" ht="15" customHeight="1">
      <c r="A849" s="56"/>
      <c r="B849" s="56"/>
      <c r="C849" s="56"/>
    </row>
    <row r="850" spans="1:3" ht="15" customHeight="1">
      <c r="A850" s="56"/>
      <c r="B850" s="56"/>
      <c r="C850" s="56"/>
    </row>
    <row r="851" spans="1:3" ht="15" customHeight="1">
      <c r="A851" s="56"/>
      <c r="B851" s="56"/>
      <c r="C851" s="56"/>
    </row>
    <row r="852" spans="1:3" ht="15" customHeight="1">
      <c r="A852" s="56"/>
      <c r="B852" s="56"/>
      <c r="C852" s="56"/>
    </row>
    <row r="853" spans="1:3" ht="15" customHeight="1">
      <c r="A853" s="56"/>
      <c r="B853" s="56"/>
      <c r="C853" s="56"/>
    </row>
    <row r="854" spans="1:3" ht="15" customHeight="1">
      <c r="A854" s="56"/>
      <c r="B854" s="56"/>
      <c r="C854" s="56"/>
    </row>
    <row r="855" spans="1:3" ht="15" customHeight="1">
      <c r="A855" s="56"/>
      <c r="B855" s="56"/>
      <c r="C855" s="56"/>
    </row>
    <row r="856" spans="1:3" ht="15" customHeight="1">
      <c r="A856" s="56"/>
      <c r="B856" s="56"/>
      <c r="C856" s="56"/>
    </row>
    <row r="857" spans="1:3" ht="15" customHeight="1">
      <c r="A857" s="56"/>
      <c r="B857" s="56"/>
      <c r="C857" s="56"/>
    </row>
    <row r="858" spans="1:3" ht="15" customHeight="1">
      <c r="A858" s="56"/>
      <c r="B858" s="56"/>
      <c r="C858" s="56"/>
    </row>
    <row r="859" spans="1:3" ht="15" customHeight="1">
      <c r="A859" s="56"/>
      <c r="B859" s="56"/>
      <c r="C859" s="56"/>
    </row>
    <row r="860" spans="1:3" ht="15" customHeight="1">
      <c r="A860" s="56"/>
      <c r="B860" s="56"/>
      <c r="C860" s="56"/>
    </row>
    <row r="861" spans="1:3" ht="15" customHeight="1">
      <c r="A861" s="56"/>
      <c r="B861" s="56"/>
      <c r="C861" s="56"/>
    </row>
    <row r="862" spans="1:3" ht="15" customHeight="1">
      <c r="A862" s="56"/>
      <c r="B862" s="56"/>
      <c r="C862" s="56"/>
    </row>
    <row r="863" spans="1:3" ht="15" customHeight="1">
      <c r="A863" s="56"/>
      <c r="B863" s="56"/>
      <c r="C863" s="56"/>
    </row>
    <row r="864" spans="1:3" ht="15" customHeight="1">
      <c r="A864" s="56"/>
      <c r="B864" s="56"/>
      <c r="C864" s="56"/>
    </row>
    <row r="865" spans="1:3" ht="15" customHeight="1">
      <c r="A865" s="56"/>
      <c r="B865" s="56"/>
      <c r="C865" s="56"/>
    </row>
    <row r="866" spans="1:3" ht="15" customHeight="1">
      <c r="A866" s="56"/>
      <c r="B866" s="56"/>
      <c r="C866" s="56"/>
    </row>
    <row r="867" spans="1:3" ht="15" customHeight="1">
      <c r="A867" s="56"/>
      <c r="B867" s="56"/>
      <c r="C867" s="56"/>
    </row>
    <row r="868" spans="1:3" ht="15" customHeight="1">
      <c r="A868" s="56"/>
      <c r="B868" s="56"/>
      <c r="C868" s="56"/>
    </row>
    <row r="869" spans="1:3" ht="15" customHeight="1">
      <c r="A869" s="56"/>
      <c r="B869" s="56"/>
      <c r="C869" s="56"/>
    </row>
    <row r="870" spans="1:3" ht="15" customHeight="1">
      <c r="A870" s="56"/>
      <c r="B870" s="56"/>
      <c r="C870" s="56"/>
    </row>
    <row r="871" spans="1:3" ht="15" customHeight="1">
      <c r="A871" s="56"/>
      <c r="B871" s="56"/>
      <c r="C871" s="56"/>
    </row>
    <row r="872" spans="1:3" ht="15" customHeight="1">
      <c r="A872" s="56"/>
      <c r="B872" s="56"/>
      <c r="C872" s="56"/>
    </row>
    <row r="873" spans="1:3" ht="15" customHeight="1">
      <c r="A873" s="56"/>
      <c r="B873" s="56"/>
      <c r="C873" s="56"/>
    </row>
    <row r="874" spans="1:3" ht="15" customHeight="1">
      <c r="A874" s="56"/>
      <c r="B874" s="56"/>
      <c r="C874" s="56"/>
    </row>
    <row r="875" spans="1:3" ht="15" customHeight="1">
      <c r="A875" s="56"/>
      <c r="B875" s="56"/>
      <c r="C875" s="56"/>
    </row>
    <row r="876" spans="1:3" ht="15" customHeight="1">
      <c r="A876" s="56"/>
      <c r="B876" s="56"/>
      <c r="C876" s="56"/>
    </row>
    <row r="877" spans="1:3" ht="15" customHeight="1">
      <c r="A877" s="56"/>
      <c r="B877" s="56"/>
      <c r="C877" s="56"/>
    </row>
    <row r="878" spans="1:3" ht="15" customHeight="1">
      <c r="A878" s="56"/>
      <c r="B878" s="56"/>
      <c r="C878" s="56"/>
    </row>
    <row r="879" spans="1:3" ht="15" customHeight="1">
      <c r="A879" s="56"/>
      <c r="B879" s="56"/>
      <c r="C879" s="56"/>
    </row>
    <row r="880" spans="1:3" ht="15" customHeight="1">
      <c r="A880" s="56"/>
      <c r="B880" s="56"/>
      <c r="C880" s="56"/>
    </row>
    <row r="881" spans="1:3" ht="15" customHeight="1">
      <c r="A881" s="56"/>
      <c r="B881" s="56"/>
      <c r="C881" s="56"/>
    </row>
    <row r="882" spans="1:3" ht="15" customHeight="1">
      <c r="A882" s="56"/>
      <c r="B882" s="56"/>
      <c r="C882" s="56"/>
    </row>
    <row r="883" spans="1:3" ht="15" customHeight="1">
      <c r="A883" s="56"/>
      <c r="B883" s="56"/>
      <c r="C883" s="56"/>
    </row>
    <row r="884" spans="1:3" ht="15" customHeight="1">
      <c r="A884" s="56"/>
      <c r="B884" s="56"/>
      <c r="C884" s="56"/>
    </row>
    <row r="885" spans="1:3" ht="15" customHeight="1">
      <c r="A885" s="56"/>
      <c r="B885" s="56"/>
      <c r="C885" s="56"/>
    </row>
    <row r="886" spans="1:3" ht="15" customHeight="1">
      <c r="A886" s="56"/>
      <c r="B886" s="56"/>
      <c r="C886" s="56"/>
    </row>
    <row r="887" spans="1:3" ht="15" customHeight="1">
      <c r="A887" s="56"/>
      <c r="B887" s="56"/>
      <c r="C887" s="56"/>
    </row>
    <row r="888" spans="1:3" ht="15" customHeight="1">
      <c r="A888" s="56"/>
      <c r="B888" s="56"/>
      <c r="C888" s="56"/>
    </row>
    <row r="889" spans="1:3" ht="15" customHeight="1">
      <c r="A889" s="56"/>
      <c r="B889" s="56"/>
      <c r="C889" s="56"/>
    </row>
    <row r="890" spans="1:3" ht="15" customHeight="1">
      <c r="A890" s="56"/>
      <c r="B890" s="56"/>
      <c r="C890" s="56"/>
    </row>
    <row r="891" spans="1:3" ht="15" customHeight="1">
      <c r="A891" s="56"/>
      <c r="B891" s="56"/>
      <c r="C891" s="56"/>
    </row>
    <row r="892" spans="1:3" ht="15" customHeight="1">
      <c r="A892" s="56"/>
      <c r="B892" s="56"/>
      <c r="C892" s="56"/>
    </row>
    <row r="893" spans="1:3" ht="15" customHeight="1">
      <c r="A893" s="56"/>
      <c r="B893" s="56"/>
      <c r="C893" s="56"/>
    </row>
    <row r="894" spans="1:3" ht="15" customHeight="1">
      <c r="A894" s="56"/>
      <c r="B894" s="56"/>
      <c r="C894" s="56"/>
    </row>
    <row r="895" spans="1:3" ht="15" customHeight="1">
      <c r="A895" s="56"/>
      <c r="B895" s="56"/>
      <c r="C895" s="56"/>
    </row>
    <row r="896" spans="1:3" ht="15" customHeight="1">
      <c r="A896" s="56"/>
      <c r="B896" s="56"/>
      <c r="C896" s="56"/>
    </row>
    <row r="897" spans="1:3" ht="15" customHeight="1">
      <c r="A897" s="56"/>
      <c r="B897" s="56"/>
      <c r="C897" s="56"/>
    </row>
    <row r="898" spans="1:3" ht="15" customHeight="1">
      <c r="A898" s="56"/>
      <c r="B898" s="56"/>
      <c r="C898" s="56"/>
    </row>
    <row r="899" spans="1:3" ht="15" customHeight="1">
      <c r="A899" s="56"/>
      <c r="B899" s="56"/>
      <c r="C899" s="56"/>
    </row>
    <row r="900" spans="1:3" ht="15" customHeight="1">
      <c r="A900" s="56"/>
      <c r="B900" s="56"/>
      <c r="C900" s="56"/>
    </row>
    <row r="901" spans="1:3" ht="15" customHeight="1">
      <c r="A901" s="56"/>
      <c r="B901" s="56"/>
      <c r="C901" s="56"/>
    </row>
    <row r="902" spans="1:3" ht="15" customHeight="1">
      <c r="A902" s="56"/>
      <c r="B902" s="56"/>
      <c r="C902" s="56"/>
    </row>
    <row r="903" spans="1:3" ht="15" customHeight="1">
      <c r="A903" s="56"/>
      <c r="B903" s="56"/>
      <c r="C903" s="56"/>
    </row>
    <row r="904" spans="1:3" ht="15" customHeight="1">
      <c r="A904" s="56"/>
      <c r="B904" s="56"/>
      <c r="C904" s="56"/>
    </row>
    <row r="905" spans="1:3" ht="15" customHeight="1">
      <c r="A905" s="56"/>
      <c r="B905" s="56"/>
      <c r="C905" s="56"/>
    </row>
    <row r="906" spans="1:3" ht="15" customHeight="1">
      <c r="A906" s="56"/>
      <c r="B906" s="56"/>
      <c r="C906" s="56"/>
    </row>
    <row r="907" spans="1:3" ht="15" customHeight="1">
      <c r="A907" s="56"/>
      <c r="B907" s="56"/>
      <c r="C907" s="56"/>
    </row>
    <row r="908" spans="1:3" ht="15" customHeight="1">
      <c r="A908" s="56"/>
      <c r="B908" s="56"/>
      <c r="C908" s="56"/>
    </row>
    <row r="909" spans="1:3" ht="15" customHeight="1">
      <c r="A909" s="56"/>
      <c r="B909" s="56"/>
      <c r="C909" s="56"/>
    </row>
    <row r="910" spans="1:3" ht="15" customHeight="1">
      <c r="A910" s="56"/>
      <c r="B910" s="56"/>
      <c r="C910" s="56"/>
    </row>
    <row r="911" spans="1:3" ht="15" customHeight="1">
      <c r="A911" s="56"/>
      <c r="B911" s="56"/>
      <c r="C911" s="56"/>
    </row>
    <row r="912" spans="1:3" ht="15" customHeight="1">
      <c r="A912" s="56"/>
      <c r="B912" s="56"/>
      <c r="C912" s="56"/>
    </row>
    <row r="913" spans="1:3" ht="15" customHeight="1">
      <c r="A913" s="56"/>
      <c r="B913" s="56"/>
      <c r="C913" s="56"/>
    </row>
    <row r="914" spans="1:3" ht="15" customHeight="1">
      <c r="A914" s="56"/>
      <c r="B914" s="56"/>
      <c r="C914" s="56"/>
    </row>
    <row r="915" spans="1:3" ht="15" customHeight="1">
      <c r="A915" s="56"/>
      <c r="B915" s="56"/>
      <c r="C915" s="56"/>
    </row>
    <row r="916" spans="1:3" ht="15" customHeight="1">
      <c r="A916" s="56"/>
      <c r="B916" s="56"/>
      <c r="C916" s="56"/>
    </row>
    <row r="917" spans="1:3" ht="15" customHeight="1">
      <c r="A917" s="56"/>
      <c r="B917" s="56"/>
      <c r="C917" s="56"/>
    </row>
    <row r="918" spans="1:3" ht="15" customHeight="1">
      <c r="A918" s="56"/>
      <c r="B918" s="56"/>
      <c r="C918" s="56"/>
    </row>
    <row r="919" spans="1:3" ht="15" customHeight="1">
      <c r="A919" s="56"/>
      <c r="B919" s="56"/>
      <c r="C919" s="56"/>
    </row>
    <row r="920" spans="1:3" ht="15" customHeight="1">
      <c r="A920" s="56"/>
      <c r="B920" s="56"/>
      <c r="C920" s="56"/>
    </row>
    <row r="921" spans="1:3" ht="15" customHeight="1">
      <c r="A921" s="56"/>
      <c r="B921" s="56"/>
      <c r="C921" s="56"/>
    </row>
    <row r="922" spans="1:3" ht="15" customHeight="1">
      <c r="A922" s="56"/>
      <c r="B922" s="56"/>
      <c r="C922" s="56"/>
    </row>
    <row r="923" spans="1:3" ht="15" customHeight="1">
      <c r="A923" s="56"/>
      <c r="B923" s="56"/>
      <c r="C923" s="56"/>
    </row>
    <row r="924" spans="1:3" ht="15" customHeight="1">
      <c r="A924" s="56"/>
      <c r="B924" s="56"/>
      <c r="C924" s="56"/>
    </row>
    <row r="925" spans="1:3" ht="15" customHeight="1">
      <c r="A925" s="56"/>
      <c r="B925" s="56"/>
      <c r="C925" s="56"/>
    </row>
    <row r="926" spans="1:3" ht="15" customHeight="1">
      <c r="A926" s="56"/>
      <c r="B926" s="56"/>
      <c r="C926" s="56"/>
    </row>
    <row r="927" spans="1:3" ht="15" customHeight="1">
      <c r="A927" s="56"/>
      <c r="B927" s="56"/>
      <c r="C927" s="56"/>
    </row>
    <row r="928" spans="1:3" ht="15" customHeight="1">
      <c r="A928" s="56"/>
      <c r="B928" s="56"/>
      <c r="C928" s="56"/>
    </row>
    <row r="929" spans="1:3" ht="15" customHeight="1">
      <c r="A929" s="56"/>
      <c r="B929" s="56"/>
      <c r="C929" s="56"/>
    </row>
    <row r="930" spans="1:3" ht="15" customHeight="1">
      <c r="A930" s="56"/>
      <c r="B930" s="56"/>
      <c r="C930" s="56"/>
    </row>
    <row r="931" spans="1:3" ht="15" customHeight="1">
      <c r="A931" s="56"/>
      <c r="B931" s="56"/>
      <c r="C931" s="56"/>
    </row>
    <row r="932" spans="1:3" ht="15" customHeight="1">
      <c r="A932" s="56"/>
      <c r="B932" s="56"/>
      <c r="C932" s="56"/>
    </row>
    <row r="933" spans="1:3" ht="15" customHeight="1">
      <c r="A933" s="56"/>
      <c r="B933" s="56"/>
      <c r="C933" s="56"/>
    </row>
    <row r="934" spans="1:3" ht="15" customHeight="1">
      <c r="A934" s="56"/>
      <c r="B934" s="56"/>
      <c r="C934" s="56"/>
    </row>
    <row r="935" spans="1:3" ht="15" customHeight="1">
      <c r="A935" s="56"/>
      <c r="B935" s="56"/>
      <c r="C935" s="56"/>
    </row>
    <row r="936" spans="1:3" ht="15" customHeight="1">
      <c r="A936" s="56"/>
      <c r="B936" s="56"/>
      <c r="C936" s="56"/>
    </row>
    <row r="937" spans="1:3" ht="15" customHeight="1">
      <c r="A937" s="56"/>
      <c r="B937" s="56"/>
      <c r="C937" s="56"/>
    </row>
    <row r="938" spans="1:3" ht="15" customHeight="1">
      <c r="A938" s="56"/>
      <c r="B938" s="56"/>
      <c r="C938" s="56"/>
    </row>
    <row r="939" spans="1:3" ht="15" customHeight="1">
      <c r="A939" s="56"/>
      <c r="B939" s="56"/>
      <c r="C939" s="56"/>
    </row>
    <row r="940" spans="1:3" ht="15" customHeight="1">
      <c r="A940" s="56"/>
      <c r="B940" s="56"/>
      <c r="C940" s="56"/>
    </row>
    <row r="941" spans="1:3" ht="15" customHeight="1">
      <c r="A941" s="56"/>
      <c r="B941" s="56"/>
      <c r="C941" s="56"/>
    </row>
    <row r="942" spans="1:3" ht="15" customHeight="1">
      <c r="A942" s="56"/>
      <c r="B942" s="56"/>
      <c r="C942" s="56"/>
    </row>
    <row r="943" spans="1:3" ht="15" customHeight="1">
      <c r="A943" s="56"/>
      <c r="B943" s="56"/>
      <c r="C943" s="56"/>
    </row>
    <row r="944" spans="1:3" ht="15" customHeight="1">
      <c r="A944" s="56"/>
      <c r="B944" s="56"/>
      <c r="C944" s="56"/>
    </row>
    <row r="945" spans="1:3" ht="15" customHeight="1">
      <c r="A945" s="56"/>
      <c r="B945" s="56"/>
      <c r="C945" s="56"/>
    </row>
    <row r="946" spans="1:3" ht="15" customHeight="1">
      <c r="A946" s="56"/>
      <c r="B946" s="56"/>
      <c r="C946" s="56"/>
    </row>
    <row r="947" spans="1:3" ht="15" customHeight="1">
      <c r="A947" s="56"/>
      <c r="B947" s="56"/>
      <c r="C947" s="56"/>
    </row>
    <row r="948" spans="1:3" ht="15" customHeight="1">
      <c r="A948" s="56"/>
      <c r="B948" s="56"/>
      <c r="C948" s="56"/>
    </row>
    <row r="949" spans="1:3" ht="15" customHeight="1">
      <c r="A949" s="56"/>
      <c r="B949" s="56"/>
      <c r="C949" s="56"/>
    </row>
    <row r="950" spans="1:3" ht="15" customHeight="1">
      <c r="A950" s="56"/>
      <c r="B950" s="56"/>
      <c r="C950" s="56"/>
    </row>
    <row r="951" spans="1:3" ht="15" customHeight="1">
      <c r="A951" s="56"/>
      <c r="B951" s="56"/>
      <c r="C951" s="56"/>
    </row>
    <row r="952" spans="1:3" ht="15" customHeight="1">
      <c r="A952" s="56"/>
      <c r="B952" s="56"/>
      <c r="C952" s="56"/>
    </row>
    <row r="953" spans="1:3" ht="15" customHeight="1">
      <c r="A953" s="56"/>
      <c r="B953" s="56"/>
      <c r="C953" s="56"/>
    </row>
    <row r="954" spans="1:3" ht="15" customHeight="1">
      <c r="A954" s="56"/>
      <c r="B954" s="56"/>
      <c r="C954" s="56"/>
    </row>
    <row r="955" spans="1:3" ht="15" customHeight="1">
      <c r="A955" s="56"/>
      <c r="B955" s="56"/>
      <c r="C955" s="56"/>
    </row>
    <row r="956" spans="1:3" ht="15" customHeight="1">
      <c r="A956" s="56"/>
      <c r="B956" s="56"/>
      <c r="C956" s="56"/>
    </row>
    <row r="957" spans="1:3" ht="15" customHeight="1">
      <c r="A957" s="56"/>
      <c r="B957" s="56"/>
      <c r="C957" s="56"/>
    </row>
    <row r="958" spans="1:3" ht="15" customHeight="1">
      <c r="A958" s="56"/>
      <c r="B958" s="56"/>
      <c r="C958" s="56"/>
    </row>
    <row r="959" spans="1:3" ht="15" customHeight="1">
      <c r="A959" s="56"/>
      <c r="B959" s="56"/>
      <c r="C959" s="56"/>
    </row>
    <row r="960" spans="1:3" ht="15" customHeight="1">
      <c r="A960" s="56"/>
      <c r="B960" s="56"/>
      <c r="C960" s="56"/>
    </row>
    <row r="961" spans="1:3" ht="15" customHeight="1">
      <c r="A961" s="56"/>
      <c r="B961" s="56"/>
      <c r="C961" s="56"/>
    </row>
    <row r="962" spans="1:3" ht="15" customHeight="1">
      <c r="A962" s="56"/>
      <c r="B962" s="56"/>
      <c r="C962" s="56"/>
    </row>
    <row r="963" spans="1:3" ht="15" customHeight="1">
      <c r="A963" s="56"/>
      <c r="B963" s="56"/>
      <c r="C963" s="56"/>
    </row>
    <row r="964" spans="1:3" ht="15" customHeight="1">
      <c r="A964" s="56"/>
      <c r="B964" s="56"/>
      <c r="C964" s="56"/>
    </row>
    <row r="965" spans="1:3" ht="15" customHeight="1">
      <c r="A965" s="56"/>
      <c r="B965" s="56"/>
      <c r="C965" s="56"/>
    </row>
    <row r="966" spans="1:3" ht="15" customHeight="1">
      <c r="A966" s="56"/>
      <c r="B966" s="56"/>
      <c r="C966" s="56"/>
    </row>
    <row r="967" spans="1:3" ht="15" customHeight="1">
      <c r="A967" s="56"/>
      <c r="B967" s="56"/>
      <c r="C967" s="56"/>
    </row>
    <row r="968" spans="1:3" ht="15" customHeight="1">
      <c r="A968" s="56"/>
      <c r="B968" s="56"/>
      <c r="C968" s="56"/>
    </row>
    <row r="969" spans="1:3" ht="15" customHeight="1">
      <c r="A969" s="56"/>
      <c r="B969" s="56"/>
      <c r="C969" s="56"/>
    </row>
    <row r="970" spans="1:3" ht="15" customHeight="1">
      <c r="A970" s="56"/>
      <c r="B970" s="56"/>
      <c r="C970" s="56"/>
    </row>
    <row r="971" spans="1:3" ht="15" customHeight="1">
      <c r="A971" s="56"/>
      <c r="B971" s="56"/>
      <c r="C971" s="56"/>
    </row>
    <row r="972" spans="1:3" ht="15" customHeight="1">
      <c r="A972" s="56"/>
      <c r="B972" s="56"/>
      <c r="C972" s="56"/>
    </row>
    <row r="973" spans="1:3" ht="15" customHeight="1">
      <c r="A973" s="56"/>
      <c r="B973" s="56"/>
      <c r="C973" s="56"/>
    </row>
    <row r="974" spans="1:3" ht="15" customHeight="1">
      <c r="A974" s="56"/>
      <c r="B974" s="56"/>
      <c r="C974" s="56"/>
    </row>
    <row r="975" spans="1:3" ht="15" customHeight="1">
      <c r="A975" s="56"/>
      <c r="B975" s="56"/>
      <c r="C975" s="56"/>
    </row>
    <row r="976" spans="1:3" ht="15" customHeight="1">
      <c r="A976" s="56"/>
      <c r="B976" s="56"/>
      <c r="C976" s="56"/>
    </row>
    <row r="977" spans="1:3" ht="15" customHeight="1">
      <c r="A977" s="56"/>
      <c r="B977" s="56"/>
      <c r="C977" s="56"/>
    </row>
    <row r="978" spans="1:3" ht="15" customHeight="1">
      <c r="A978" s="56"/>
      <c r="B978" s="56"/>
      <c r="C978" s="56"/>
    </row>
    <row r="979" spans="1:3" ht="15" customHeight="1">
      <c r="A979" s="56"/>
      <c r="B979" s="56"/>
      <c r="C979" s="56"/>
    </row>
    <row r="980" spans="1:3" ht="15" customHeight="1">
      <c r="A980" s="56"/>
      <c r="B980" s="56"/>
      <c r="C980" s="56"/>
    </row>
    <row r="981" spans="1:3" ht="15" customHeight="1">
      <c r="A981" s="56"/>
      <c r="B981" s="56"/>
      <c r="C981" s="56"/>
    </row>
    <row r="982" spans="1:3" ht="15" customHeight="1">
      <c r="A982" s="56"/>
      <c r="B982" s="56"/>
      <c r="C982" s="56"/>
    </row>
    <row r="983" spans="1:3" ht="15" customHeight="1">
      <c r="A983" s="56"/>
      <c r="B983" s="56"/>
      <c r="C983" s="56"/>
    </row>
    <row r="984" spans="1:3" ht="15" customHeight="1">
      <c r="A984" s="56"/>
      <c r="B984" s="56"/>
      <c r="C984" s="56"/>
    </row>
    <row r="985" spans="1:3" ht="15" customHeight="1">
      <c r="A985" s="56"/>
      <c r="B985" s="56"/>
      <c r="C985" s="56"/>
    </row>
    <row r="986" spans="1:3" ht="15" customHeight="1">
      <c r="A986" s="56"/>
      <c r="B986" s="56"/>
      <c r="C986" s="56"/>
    </row>
    <row r="987" spans="1:3" ht="15" customHeight="1">
      <c r="A987" s="56"/>
      <c r="B987" s="56"/>
      <c r="C987" s="56"/>
    </row>
    <row r="988" spans="1:3" ht="15" customHeight="1">
      <c r="A988" s="56"/>
      <c r="B988" s="56"/>
      <c r="C988" s="56"/>
    </row>
    <row r="989" spans="1:3" ht="15" customHeight="1">
      <c r="A989" s="56"/>
      <c r="B989" s="56"/>
      <c r="C989" s="56"/>
    </row>
    <row r="990" spans="1:3" ht="15" customHeight="1">
      <c r="A990" s="56"/>
      <c r="B990" s="56"/>
      <c r="C990" s="56"/>
    </row>
    <row r="991" spans="1:3" ht="15" customHeight="1">
      <c r="A991" s="56"/>
      <c r="B991" s="56"/>
      <c r="C991" s="56"/>
    </row>
    <row r="992" spans="1:3" ht="15" customHeight="1">
      <c r="A992" s="56"/>
      <c r="B992" s="56"/>
      <c r="C992" s="56"/>
    </row>
    <row r="993" spans="1:3" ht="15" customHeight="1">
      <c r="A993" s="56"/>
      <c r="B993" s="56"/>
      <c r="C993" s="56"/>
    </row>
    <row r="994" spans="1:3" ht="15" customHeight="1">
      <c r="A994" s="56"/>
      <c r="B994" s="56"/>
      <c r="C994" s="56"/>
    </row>
    <row r="995" spans="1:3" ht="15" customHeight="1">
      <c r="A995" s="56"/>
      <c r="B995" s="56"/>
      <c r="C995" s="56"/>
    </row>
    <row r="996" spans="1:3" ht="15" customHeight="1">
      <c r="A996" s="56"/>
      <c r="B996" s="56"/>
      <c r="C996" s="56"/>
    </row>
    <row r="997" spans="1:3" ht="15" customHeight="1">
      <c r="A997" s="56"/>
      <c r="B997" s="56"/>
      <c r="C997" s="56"/>
    </row>
    <row r="998" spans="1:3" ht="15" customHeight="1">
      <c r="A998" s="56"/>
      <c r="B998" s="56"/>
      <c r="C998" s="56"/>
    </row>
    <row r="999" spans="1:3" ht="15" customHeight="1">
      <c r="A999" s="56"/>
      <c r="B999" s="56"/>
      <c r="C999" s="56"/>
    </row>
    <row r="1000" spans="1:3" ht="15" customHeight="1">
      <c r="A1000" s="56"/>
      <c r="B1000" s="56"/>
      <c r="C1000" s="56"/>
    </row>
    <row r="1001" spans="1:3" ht="15" customHeight="1">
      <c r="A1001" s="56"/>
      <c r="B1001" s="56"/>
      <c r="C1001" s="56"/>
    </row>
    <row r="1002" spans="1:3" ht="15" customHeight="1">
      <c r="A1002" s="56"/>
      <c r="B1002" s="56"/>
      <c r="C1002" s="56"/>
    </row>
    <row r="1003" spans="1:3" ht="15" customHeight="1">
      <c r="A1003" s="56"/>
      <c r="B1003" s="56"/>
      <c r="C1003" s="56"/>
    </row>
    <row r="1004" spans="1:3" ht="15" customHeight="1">
      <c r="A1004" s="56"/>
      <c r="B1004" s="56"/>
      <c r="C1004" s="56"/>
    </row>
    <row r="1005" spans="1:3" ht="15" customHeight="1">
      <c r="A1005" s="56"/>
      <c r="B1005" s="56"/>
      <c r="C1005" s="56"/>
    </row>
    <row r="1006" spans="1:3" ht="15" customHeight="1">
      <c r="A1006" s="56"/>
      <c r="B1006" s="56"/>
      <c r="C1006" s="56"/>
    </row>
    <row r="1007" spans="1:3" ht="15" customHeight="1">
      <c r="A1007" s="56"/>
      <c r="B1007" s="56"/>
      <c r="C1007" s="56"/>
    </row>
    <row r="1008" spans="1:3" ht="15" customHeight="1">
      <c r="A1008" s="56"/>
      <c r="B1008" s="56"/>
      <c r="C1008" s="56"/>
    </row>
    <row r="1009" spans="1:3" ht="15" customHeight="1">
      <c r="A1009" s="56"/>
      <c r="B1009" s="56"/>
      <c r="C1009" s="56"/>
    </row>
    <row r="1010" spans="1:3" ht="15" customHeight="1">
      <c r="A1010" s="56"/>
      <c r="B1010" s="56"/>
      <c r="C1010" s="56"/>
    </row>
    <row r="1011" spans="1:3" ht="15" customHeight="1">
      <c r="A1011" s="56"/>
      <c r="B1011" s="56"/>
      <c r="C1011" s="56"/>
    </row>
    <row r="1012" spans="1:3" ht="15" customHeight="1">
      <c r="A1012" s="56"/>
      <c r="B1012" s="56"/>
      <c r="C1012" s="56"/>
    </row>
    <row r="1013" spans="1:3" ht="15" customHeight="1">
      <c r="A1013" s="56"/>
      <c r="B1013" s="56"/>
      <c r="C1013" s="56"/>
    </row>
    <row r="1014" spans="1:3" ht="15" customHeight="1">
      <c r="A1014" s="56"/>
      <c r="B1014" s="56"/>
      <c r="C1014" s="56"/>
    </row>
    <row r="1015" spans="1:3" ht="15" customHeight="1">
      <c r="A1015" s="56"/>
      <c r="B1015" s="56"/>
      <c r="C1015" s="56"/>
    </row>
    <row r="1016" spans="1:3" ht="15" customHeight="1">
      <c r="A1016" s="56"/>
      <c r="B1016" s="56"/>
      <c r="C1016" s="56"/>
    </row>
    <row r="1017" spans="1:3" ht="15" customHeight="1">
      <c r="A1017" s="56"/>
      <c r="B1017" s="56"/>
      <c r="C1017" s="56"/>
    </row>
    <row r="1018" spans="1:3" ht="15" customHeight="1">
      <c r="A1018" s="56"/>
      <c r="B1018" s="56"/>
      <c r="C1018" s="56"/>
    </row>
    <row r="1019" spans="1:3" ht="15" customHeight="1">
      <c r="A1019" s="56"/>
      <c r="B1019" s="56"/>
      <c r="C1019" s="56"/>
    </row>
    <row r="1020" spans="1:3" ht="15" customHeight="1">
      <c r="A1020" s="56"/>
      <c r="B1020" s="56"/>
      <c r="C1020" s="56"/>
    </row>
    <row r="1021" spans="1:3" ht="15" customHeight="1">
      <c r="A1021" s="56"/>
      <c r="B1021" s="56"/>
      <c r="C1021" s="56"/>
    </row>
    <row r="1022" spans="1:3" ht="15" customHeight="1">
      <c r="A1022" s="56"/>
      <c r="B1022" s="56"/>
      <c r="C1022" s="56"/>
    </row>
    <row r="1023" spans="1:3" ht="15" customHeight="1">
      <c r="A1023" s="56"/>
      <c r="B1023" s="56"/>
      <c r="C1023" s="56"/>
    </row>
    <row r="1024" spans="1:3" ht="15" customHeight="1">
      <c r="A1024" s="56"/>
      <c r="B1024" s="56"/>
      <c r="C1024" s="56"/>
    </row>
    <row r="1025" spans="1:3" ht="15" customHeight="1">
      <c r="A1025" s="56"/>
      <c r="B1025" s="56"/>
      <c r="C1025" s="56"/>
    </row>
    <row r="1026" spans="1:3" ht="15" customHeight="1">
      <c r="A1026" s="56"/>
      <c r="B1026" s="56"/>
      <c r="C1026" s="56"/>
    </row>
    <row r="1027" spans="1:3" ht="15" customHeight="1">
      <c r="A1027" s="56"/>
      <c r="B1027" s="56"/>
      <c r="C1027" s="56"/>
    </row>
    <row r="1028" spans="1:3" ht="15" customHeight="1">
      <c r="A1028" s="56"/>
      <c r="B1028" s="56"/>
      <c r="C1028" s="56"/>
    </row>
    <row r="1029" spans="1:3" ht="15" customHeight="1">
      <c r="A1029" s="56"/>
      <c r="B1029" s="56"/>
      <c r="C1029" s="56"/>
    </row>
    <row r="1030" spans="1:3" ht="15" customHeight="1">
      <c r="A1030" s="56"/>
      <c r="B1030" s="56"/>
      <c r="C1030" s="56"/>
    </row>
    <row r="1031" spans="1:3" ht="15" customHeight="1">
      <c r="A1031" s="56"/>
      <c r="B1031" s="56"/>
      <c r="C1031" s="56"/>
    </row>
    <row r="1032" spans="1:3" ht="15" customHeight="1">
      <c r="A1032" s="56"/>
      <c r="B1032" s="56"/>
      <c r="C1032" s="56"/>
    </row>
    <row r="1033" spans="1:3" ht="15" customHeight="1">
      <c r="A1033" s="56"/>
      <c r="B1033" s="56"/>
      <c r="C1033" s="56"/>
    </row>
    <row r="1034" spans="1:3" ht="15" customHeight="1">
      <c r="A1034" s="56"/>
      <c r="B1034" s="56"/>
      <c r="C1034" s="56"/>
    </row>
    <row r="1035" spans="1:3" ht="15" customHeight="1">
      <c r="A1035" s="56"/>
      <c r="B1035" s="56"/>
      <c r="C1035" s="56"/>
    </row>
    <row r="1036" spans="1:3" ht="15" customHeight="1">
      <c r="A1036" s="56"/>
      <c r="B1036" s="56"/>
      <c r="C1036" s="56"/>
    </row>
    <row r="1037" spans="1:3" ht="15" customHeight="1">
      <c r="A1037" s="56"/>
      <c r="B1037" s="56"/>
      <c r="C1037" s="56"/>
    </row>
    <row r="1038" spans="1:3" ht="15" customHeight="1">
      <c r="A1038" s="56"/>
      <c r="B1038" s="56"/>
      <c r="C1038" s="56"/>
    </row>
    <row r="1039" spans="1:3" ht="15" customHeight="1">
      <c r="A1039" s="56"/>
      <c r="B1039" s="56"/>
      <c r="C1039" s="56"/>
    </row>
    <row r="1040" spans="1:3" ht="15" customHeight="1">
      <c r="A1040" s="56"/>
      <c r="B1040" s="56"/>
      <c r="C1040" s="56"/>
    </row>
    <row r="1041" spans="1:3" ht="15" customHeight="1">
      <c r="A1041" s="56"/>
      <c r="B1041" s="56"/>
      <c r="C1041" s="56"/>
    </row>
    <row r="1042" spans="1:3" ht="15" customHeight="1">
      <c r="A1042" s="56"/>
      <c r="B1042" s="56"/>
      <c r="C1042" s="56"/>
    </row>
    <row r="1043" spans="1:3" ht="15" customHeight="1">
      <c r="A1043" s="56"/>
      <c r="B1043" s="56"/>
      <c r="C1043" s="56"/>
    </row>
    <row r="1044" spans="1:3" ht="15" customHeight="1">
      <c r="A1044" s="56"/>
      <c r="B1044" s="56"/>
      <c r="C1044" s="56"/>
    </row>
    <row r="1045" spans="1:3" ht="15" customHeight="1">
      <c r="A1045" s="56"/>
      <c r="B1045" s="56"/>
      <c r="C1045" s="56"/>
    </row>
    <row r="1046" spans="1:3" ht="15" customHeight="1">
      <c r="A1046" s="56"/>
      <c r="B1046" s="56"/>
      <c r="C1046" s="56"/>
    </row>
    <row r="1047" spans="1:3" ht="15" customHeight="1">
      <c r="A1047" s="56"/>
      <c r="B1047" s="56"/>
      <c r="C1047" s="56"/>
    </row>
    <row r="1048" spans="1:3" ht="15" customHeight="1">
      <c r="A1048" s="56"/>
      <c r="B1048" s="56"/>
      <c r="C1048" s="56"/>
    </row>
    <row r="1049" spans="1:3" ht="15" customHeight="1">
      <c r="A1049" s="56"/>
      <c r="B1049" s="56"/>
      <c r="C1049" s="56"/>
    </row>
    <row r="1050" spans="1:3" ht="15" customHeight="1">
      <c r="A1050" s="56"/>
      <c r="B1050" s="56"/>
      <c r="C1050" s="56"/>
    </row>
    <row r="1051" spans="1:3" ht="15" customHeight="1">
      <c r="A1051" s="56"/>
      <c r="B1051" s="56"/>
      <c r="C1051" s="56"/>
    </row>
    <row r="1052" spans="1:3" ht="15" customHeight="1">
      <c r="A1052" s="56"/>
      <c r="B1052" s="56"/>
      <c r="C1052" s="56"/>
    </row>
    <row r="1053" spans="1:3" ht="15" customHeight="1">
      <c r="A1053" s="56"/>
      <c r="B1053" s="56"/>
      <c r="C1053" s="56"/>
    </row>
    <row r="1054" spans="1:3" ht="15" customHeight="1">
      <c r="A1054" s="56"/>
      <c r="B1054" s="56"/>
      <c r="C1054" s="56"/>
    </row>
    <row r="1055" spans="1:3" ht="15" customHeight="1">
      <c r="A1055" s="56"/>
      <c r="B1055" s="56"/>
      <c r="C1055" s="56"/>
    </row>
    <row r="1056" spans="1:3" ht="15" customHeight="1">
      <c r="A1056" s="56"/>
      <c r="B1056" s="56"/>
      <c r="C1056" s="56"/>
    </row>
    <row r="1057" spans="1:3" ht="15" customHeight="1">
      <c r="A1057" s="56"/>
      <c r="B1057" s="56"/>
      <c r="C1057" s="56"/>
    </row>
    <row r="1058" spans="1:3" ht="15" customHeight="1">
      <c r="A1058" s="56"/>
      <c r="B1058" s="56"/>
      <c r="C1058" s="56"/>
    </row>
    <row r="1059" spans="1:3" ht="15" customHeight="1">
      <c r="A1059" s="56"/>
      <c r="B1059" s="56"/>
      <c r="C1059" s="56"/>
    </row>
    <row r="1060" spans="1:3" ht="15" customHeight="1">
      <c r="A1060" s="56"/>
      <c r="B1060" s="56"/>
      <c r="C1060" s="56"/>
    </row>
    <row r="1061" spans="1:3" ht="15" customHeight="1">
      <c r="A1061" s="56"/>
      <c r="B1061" s="56"/>
      <c r="C1061" s="56"/>
    </row>
    <row r="1062" spans="1:3" ht="15" customHeight="1">
      <c r="A1062" s="56"/>
      <c r="B1062" s="56"/>
      <c r="C1062" s="56"/>
    </row>
    <row r="1063" spans="1:3" ht="15" customHeight="1">
      <c r="A1063" s="56"/>
      <c r="B1063" s="56"/>
      <c r="C1063" s="56"/>
    </row>
    <row r="1064" spans="1:3" ht="15" customHeight="1">
      <c r="A1064" s="56"/>
      <c r="B1064" s="56"/>
      <c r="C1064" s="56"/>
    </row>
    <row r="1065" spans="1:3" ht="15" customHeight="1">
      <c r="A1065" s="56"/>
      <c r="B1065" s="56"/>
      <c r="C1065" s="56"/>
    </row>
    <row r="1066" spans="1:3" ht="15" customHeight="1">
      <c r="A1066" s="56"/>
      <c r="B1066" s="56"/>
      <c r="C1066" s="56"/>
    </row>
    <row r="1067" spans="1:3" ht="15" customHeight="1">
      <c r="A1067" s="56"/>
      <c r="B1067" s="56"/>
      <c r="C1067" s="56"/>
    </row>
    <row r="1068" spans="1:3" ht="15" customHeight="1">
      <c r="A1068" s="56"/>
      <c r="B1068" s="56"/>
      <c r="C1068" s="56"/>
    </row>
    <row r="1069" spans="1:3" ht="15" customHeight="1">
      <c r="A1069" s="56"/>
      <c r="B1069" s="56"/>
      <c r="C1069" s="56"/>
    </row>
    <row r="1070" spans="1:3" ht="15" customHeight="1">
      <c r="A1070" s="56"/>
      <c r="B1070" s="56"/>
      <c r="C1070" s="56"/>
    </row>
    <row r="1071" spans="1:3" ht="15" customHeight="1">
      <c r="A1071" s="56"/>
      <c r="B1071" s="56"/>
      <c r="C1071" s="56"/>
    </row>
    <row r="1072" spans="1:3" ht="15" customHeight="1">
      <c r="A1072" s="56"/>
      <c r="B1072" s="56"/>
      <c r="C1072" s="56"/>
    </row>
    <row r="1073" spans="1:3" ht="15" customHeight="1">
      <c r="A1073" s="56"/>
      <c r="B1073" s="56"/>
      <c r="C1073" s="56"/>
    </row>
    <row r="1074" spans="1:3" ht="15" customHeight="1">
      <c r="A1074" s="56"/>
      <c r="B1074" s="56"/>
      <c r="C1074" s="56"/>
    </row>
    <row r="1075" spans="1:3" ht="15" customHeight="1">
      <c r="A1075" s="56"/>
      <c r="B1075" s="56"/>
      <c r="C1075" s="56"/>
    </row>
    <row r="1076" spans="1:3" ht="15" customHeight="1">
      <c r="A1076" s="56"/>
      <c r="B1076" s="56"/>
      <c r="C1076" s="56"/>
    </row>
    <row r="1077" spans="1:3" ht="15" customHeight="1">
      <c r="A1077" s="56"/>
      <c r="B1077" s="56"/>
      <c r="C1077" s="56"/>
    </row>
    <row r="1078" spans="1:3" ht="15" customHeight="1">
      <c r="A1078" s="56"/>
      <c r="B1078" s="56"/>
      <c r="C1078" s="56"/>
    </row>
    <row r="1079" spans="1:3" ht="15" customHeight="1">
      <c r="A1079" s="56"/>
      <c r="B1079" s="56"/>
      <c r="C1079" s="56"/>
    </row>
    <row r="1080" spans="1:3" ht="15" customHeight="1">
      <c r="A1080" s="56"/>
      <c r="B1080" s="56"/>
      <c r="C1080" s="56"/>
    </row>
    <row r="1081" spans="1:3" ht="15" customHeight="1">
      <c r="A1081" s="56"/>
      <c r="B1081" s="56"/>
      <c r="C1081" s="56"/>
    </row>
    <row r="1082" spans="1:3" ht="15" customHeight="1">
      <c r="A1082" s="56"/>
      <c r="B1082" s="56"/>
      <c r="C1082" s="56"/>
    </row>
    <row r="1083" spans="1:3" ht="15" customHeight="1">
      <c r="A1083" s="56"/>
      <c r="B1083" s="56"/>
      <c r="C1083" s="56"/>
    </row>
    <row r="1084" spans="1:3" ht="15" customHeight="1">
      <c r="A1084" s="56"/>
      <c r="B1084" s="56"/>
      <c r="C1084" s="56"/>
    </row>
    <row r="1085" spans="1:3" ht="15" customHeight="1">
      <c r="A1085" s="56"/>
      <c r="B1085" s="56"/>
      <c r="C1085" s="56"/>
    </row>
    <row r="1086" spans="1:3" ht="15" customHeight="1">
      <c r="A1086" s="56"/>
      <c r="B1086" s="56"/>
      <c r="C1086" s="56"/>
    </row>
    <row r="1087" spans="1:3" ht="15" customHeight="1">
      <c r="A1087" s="56"/>
      <c r="B1087" s="56"/>
      <c r="C1087" s="56"/>
    </row>
    <row r="1088" spans="1:3" ht="15" customHeight="1">
      <c r="A1088" s="56"/>
      <c r="B1088" s="56"/>
      <c r="C1088" s="56"/>
    </row>
    <row r="1089" spans="1:3" ht="15" customHeight="1">
      <c r="A1089" s="56"/>
      <c r="B1089" s="56"/>
      <c r="C1089" s="56"/>
    </row>
    <row r="1090" spans="1:3" ht="15" customHeight="1">
      <c r="A1090" s="56"/>
      <c r="B1090" s="56"/>
      <c r="C1090" s="56"/>
    </row>
    <row r="1091" spans="1:3" ht="15" customHeight="1">
      <c r="A1091" s="56"/>
      <c r="B1091" s="56"/>
      <c r="C1091" s="56"/>
    </row>
    <row r="1092" spans="1:3" ht="15" customHeight="1">
      <c r="A1092" s="56"/>
      <c r="B1092" s="56"/>
      <c r="C1092" s="56"/>
    </row>
    <row r="1093" spans="1:3" ht="15" customHeight="1">
      <c r="A1093" s="56"/>
      <c r="B1093" s="56"/>
      <c r="C1093" s="56"/>
    </row>
    <row r="1094" spans="1:3" ht="15" customHeight="1">
      <c r="A1094" s="56"/>
      <c r="B1094" s="56"/>
      <c r="C1094" s="56"/>
    </row>
    <row r="1095" spans="1:3" ht="15" customHeight="1">
      <c r="A1095" s="56"/>
      <c r="B1095" s="56"/>
      <c r="C1095" s="56"/>
    </row>
    <row r="1096" spans="1:3" ht="15" customHeight="1">
      <c r="A1096" s="56"/>
      <c r="B1096" s="56"/>
      <c r="C1096" s="56"/>
    </row>
    <row r="1097" spans="1:3" ht="15" customHeight="1">
      <c r="A1097" s="56"/>
      <c r="B1097" s="56"/>
      <c r="C1097" s="56"/>
    </row>
    <row r="1098" spans="1:3" ht="15" customHeight="1">
      <c r="A1098" s="56"/>
      <c r="B1098" s="56"/>
      <c r="C1098" s="56"/>
    </row>
    <row r="1099" spans="1:3" ht="15" customHeight="1">
      <c r="A1099" s="56"/>
      <c r="B1099" s="56"/>
      <c r="C1099" s="56"/>
    </row>
    <row r="1100" spans="1:3" ht="15" customHeight="1">
      <c r="A1100" s="56"/>
      <c r="B1100" s="56"/>
      <c r="C1100" s="56"/>
    </row>
    <row r="1101" spans="1:3" ht="15" customHeight="1">
      <c r="A1101" s="56"/>
      <c r="B1101" s="56"/>
      <c r="C1101" s="56"/>
    </row>
    <row r="1102" spans="1:3" ht="15" customHeight="1">
      <c r="A1102" s="56"/>
      <c r="B1102" s="56"/>
      <c r="C1102" s="56"/>
    </row>
    <row r="1103" spans="1:3" ht="15" customHeight="1">
      <c r="A1103" s="56"/>
      <c r="B1103" s="56"/>
      <c r="C1103" s="56"/>
    </row>
    <row r="1104" spans="1:3" ht="15" customHeight="1">
      <c r="A1104" s="56"/>
      <c r="B1104" s="56"/>
      <c r="C1104" s="56"/>
    </row>
  </sheetData>
  <pageMargins left="0.7" right="0.7" top="0.75" bottom="0.75" header="0.511811023622047" footer="0.511811023622047"/>
  <pageSetup paperSize="9" orientation="portrait" horizontalDpi="300" verticalDpi="300"/>
  <ignoredErrors>
    <ignoredError sqref="D123:H123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9"/>
  <sheetViews>
    <sheetView tabSelected="1" zoomScale="77" zoomScaleNormal="85" workbookViewId="0">
      <selection activeCell="H43" sqref="H43"/>
    </sheetView>
  </sheetViews>
  <sheetFormatPr defaultColWidth="8.5" defaultRowHeight="14.25"/>
  <cols>
    <col min="1" max="1" width="23.875" style="57" bestFit="1" customWidth="1"/>
    <col min="2" max="2" width="21.125" style="57" customWidth="1"/>
    <col min="3" max="3" width="35.625" style="57" customWidth="1"/>
  </cols>
  <sheetData>
    <row r="1" spans="1:3" ht="27.75" customHeight="1">
      <c r="A1" s="99" t="s">
        <v>213</v>
      </c>
      <c r="B1" s="99"/>
      <c r="C1" s="94">
        <f>Sheet1!E1</f>
        <v>46268</v>
      </c>
    </row>
    <row r="2" spans="1:3" ht="15">
      <c r="A2" s="58" t="s">
        <v>197</v>
      </c>
      <c r="B2" s="59">
        <v>3000</v>
      </c>
      <c r="C2" s="60" t="s">
        <v>147</v>
      </c>
    </row>
    <row r="3" spans="1:3" ht="18" customHeight="1">
      <c r="A3" s="98" t="s">
        <v>148</v>
      </c>
      <c r="B3" s="98"/>
      <c r="C3" s="98"/>
    </row>
    <row r="4" spans="1:3" ht="18" customHeight="1">
      <c r="A4" s="61" t="s">
        <v>71</v>
      </c>
      <c r="B4" s="61" t="s">
        <v>73</v>
      </c>
      <c r="C4" s="61" t="s">
        <v>149</v>
      </c>
    </row>
    <row r="5" spans="1:3">
      <c r="A5" s="62" t="str">
        <f t="array" ref="A5">IFERROR(INDEX('EOD - SEPTEMBER 3, 2026'!$B$2:$B$10010,SMALL(IF('EOD - SEPTEMBER 3, 2026'!$D$2:$D$10010&lt;$B$2,ROW('EOD - SEPTEMBER 3, 2026'!$D$2:$D$10010)-ROW('EOD - SEPTEMBER 3, 2026'!$D$2)+1),1)),"")</f>
        <v>DDN-768</v>
      </c>
      <c r="B5" s="63">
        <f t="array" ref="B5">IFERROR(INDEX('EOD - SEPTEMBER 3, 2026'!$D$2:$D$10010,SMALL(IF('EOD - SEPTEMBER 3, 2026'!$D$2:$D$10010&lt;$B$2,ROW('EOD - SEPTEMBER 3, 2026'!$D$2:$D$10010)-ROW('EOD - SEPTEMBER 3, 2026'!$D$2)+1),1)),"")</f>
        <v>2870</v>
      </c>
      <c r="C5" s="62" t="str">
        <f t="shared" ref="C5:C36" si="0">IF(B5="","",IF(B5&lt;1000,"🔴 Critical",IF(B5&lt;2000,"🟠 Very Low","🟡 Low")))</f>
        <v>🟡 Low</v>
      </c>
    </row>
    <row r="6" spans="1:3">
      <c r="A6" s="64" t="str">
        <f t="array" ref="A6">IFERROR(INDEX('EOD - SEPTEMBER 3, 2026'!$B$2:$B$10010,SMALL(IF('EOD - SEPTEMBER 3, 2026'!$D$2:$D$10010&lt;$B$2,ROW('EOD - SEPTEMBER 3, 2026'!$D$2:$D$10010)-ROW('EOD - SEPTEMBER 3, 2026'!$D$2)+1),2)),"")</f>
        <v>DDN-1765</v>
      </c>
      <c r="B6" s="65">
        <f t="array" ref="B6">IFERROR(INDEX('EOD - SEPTEMBER 3, 2026'!$D$2:$D$10010,SMALL(IF('EOD - SEPTEMBER 3, 2026'!$D$2:$D$10010&lt;$B$2,ROW('EOD - SEPTEMBER 3, 2026'!$D$2:$D$10010)-ROW('EOD - SEPTEMBER 3, 2026'!$D$2)+1),2)),"")</f>
        <v>1764</v>
      </c>
      <c r="C6" s="64" t="str">
        <f t="shared" si="0"/>
        <v>🟠 Very Low</v>
      </c>
    </row>
    <row r="7" spans="1:3">
      <c r="A7" s="62" t="str">
        <f t="array" ref="A7">IFERROR(INDEX('EOD - SEPTEMBER 3, 2026'!$B$2:$B$10010,SMALL(IF('EOD - SEPTEMBER 3, 2026'!$D$2:$D$10010&lt;$B$2,ROW('EOD - SEPTEMBER 3, 2026'!$D$2:$D$10010)-ROW('EOD - SEPTEMBER 3, 2026'!$D$2)+1),3)),"")</f>
        <v>DDN-1783</v>
      </c>
      <c r="B7" s="63">
        <f t="array" ref="B7">IFERROR(INDEX('EOD - SEPTEMBER 3, 2026'!$D$2:$D$10010,SMALL(IF('EOD - SEPTEMBER 3, 2026'!$D$2:$D$10010&lt;$B$2,ROW('EOD - SEPTEMBER 3, 2026'!$D$2:$D$10010)-ROW('EOD - SEPTEMBER 3, 2026'!$D$2)+1),3)),"")</f>
        <v>2368</v>
      </c>
      <c r="C7" s="62" t="str">
        <f t="shared" si="0"/>
        <v>🟡 Low</v>
      </c>
    </row>
    <row r="8" spans="1:3">
      <c r="A8" s="64" t="str">
        <f t="array" ref="A8">IFERROR(INDEX('EOD - SEPTEMBER 3, 2026'!$B$2:$B$10010,SMALL(IF('EOD - SEPTEMBER 3, 2026'!$D$2:$D$10010&lt;$B$2,ROW('EOD - SEPTEMBER 3, 2026'!$D$2:$D$10010)-ROW('EOD - SEPTEMBER 3, 2026'!$D$2)+1),4)),"")</f>
        <v>DDN-1738</v>
      </c>
      <c r="B8" s="65">
        <f t="array" ref="B8">IFERROR(INDEX('EOD - SEPTEMBER 3, 2026'!$D$2:$D$10010,SMALL(IF('EOD - SEPTEMBER 3, 2026'!$D$2:$D$10010&lt;$B$2,ROW('EOD - SEPTEMBER 3, 2026'!$D$2:$D$10010)-ROW('EOD - SEPTEMBER 3, 2026'!$D$2)+1),4)),"")</f>
        <v>1794</v>
      </c>
      <c r="C8" s="64" t="str">
        <f t="shared" si="0"/>
        <v>🟠 Very Low</v>
      </c>
    </row>
    <row r="9" spans="1:3">
      <c r="A9" s="62" t="str">
        <f t="array" ref="A9">IFERROR(INDEX('EOD - SEPTEMBER 3, 2026'!$B$2:$B$10010,SMALL(IF('EOD - SEPTEMBER 3, 2026'!$D$2:$D$10010&lt;$B$2,ROW('EOD - SEPTEMBER 3, 2026'!$D$2:$D$10010)-ROW('EOD - SEPTEMBER 3, 2026'!$D$2)+1),5)),"")</f>
        <v>DDN-1716</v>
      </c>
      <c r="B9" s="63">
        <f t="array" ref="B9">IFERROR(INDEX('EOD - SEPTEMBER 3, 2026'!$D$2:$D$10010,SMALL(IF('EOD - SEPTEMBER 3, 2026'!$D$2:$D$10010&lt;$B$2,ROW('EOD - SEPTEMBER 3, 2026'!$D$2:$D$10010)-ROW('EOD - SEPTEMBER 3, 2026'!$D$2)+1),5)),"")</f>
        <v>1180</v>
      </c>
      <c r="C9" s="62" t="str">
        <f t="shared" si="0"/>
        <v>🟠 Very Low</v>
      </c>
    </row>
    <row r="10" spans="1:3">
      <c r="A10" s="64" t="str">
        <f t="array" ref="A10">IFERROR(INDEX('EOD - SEPTEMBER 3, 2026'!$B$2:$B$10010,SMALL(IF('EOD - SEPTEMBER 3, 2026'!$D$2:$D$10010&lt;$B$2,ROW('EOD - SEPTEMBER 3, 2026'!$D$2:$D$10010)-ROW('EOD - SEPTEMBER 3, 2026'!$D$2)+1),6)),"")</f>
        <v>DDN-1296</v>
      </c>
      <c r="B10" s="65">
        <f t="array" ref="B10">IFERROR(INDEX('EOD - SEPTEMBER 3, 2026'!$D$2:$D$10010,SMALL(IF('EOD - SEPTEMBER 3, 2026'!$D$2:$D$10010&lt;$B$2,ROW('EOD - SEPTEMBER 3, 2026'!$D$2:$D$10010)-ROW('EOD - SEPTEMBER 3, 2026'!$D$2)+1),6)),"")</f>
        <v>2775</v>
      </c>
      <c r="C10" s="64" t="str">
        <f t="shared" si="0"/>
        <v>🟡 Low</v>
      </c>
    </row>
    <row r="11" spans="1:3">
      <c r="A11" s="62" t="str">
        <f t="array" ref="A11">IFERROR(INDEX('EOD - SEPTEMBER 3, 2026'!$B$2:$B$10010,SMALL(IF('EOD - SEPTEMBER 3, 2026'!$D$2:$D$10010&lt;$B$2,ROW('EOD - SEPTEMBER 3, 2026'!$D$2:$D$10010)-ROW('EOD - SEPTEMBER 3, 2026'!$D$2)+1),7)),"")</f>
        <v>DDN-1801</v>
      </c>
      <c r="B11" s="63">
        <f t="array" ref="B11">IFERROR(INDEX('EOD - SEPTEMBER 3, 2026'!$D$2:$D$10010,SMALL(IF('EOD - SEPTEMBER 3, 2026'!$D$2:$D$10010&lt;$B$2,ROW('EOD - SEPTEMBER 3, 2026'!$D$2:$D$10010)-ROW('EOD - SEPTEMBER 3, 2026'!$D$2)+1),7)),"")</f>
        <v>1115</v>
      </c>
      <c r="C11" s="62" t="str">
        <f t="shared" si="0"/>
        <v>🟠 Very Low</v>
      </c>
    </row>
    <row r="12" spans="1:3">
      <c r="A12" s="64" t="str">
        <f t="array" ref="A12">IFERROR(INDEX('EOD - SEPTEMBER 3, 2026'!$B$2:$B$10010,SMALL(IF('EOD - SEPTEMBER 3, 2026'!$D$2:$D$10010&lt;$B$2,ROW('EOD - SEPTEMBER 3, 2026'!$D$2:$D$10010)-ROW('EOD - SEPTEMBER 3, 2026'!$D$2)+1),8)),"")</f>
        <v>DDN-1743</v>
      </c>
      <c r="B12" s="65">
        <f t="array" ref="B12">IFERROR(INDEX('EOD - SEPTEMBER 3, 2026'!$D$2:$D$10010,SMALL(IF('EOD - SEPTEMBER 3, 2026'!$D$2:$D$10010&lt;$B$2,ROW('EOD - SEPTEMBER 3, 2026'!$D$2:$D$10010)-ROW('EOD - SEPTEMBER 3, 2026'!$D$2)+1),8)),"")</f>
        <v>1428</v>
      </c>
      <c r="C12" s="64" t="str">
        <f t="shared" si="0"/>
        <v>🟠 Very Low</v>
      </c>
    </row>
    <row r="13" spans="1:3">
      <c r="A13" s="62" t="str">
        <f t="array" ref="A13">IFERROR(INDEX('EOD - SEPTEMBER 3, 2026'!$B$2:$B$10010,SMALL(IF('EOD - SEPTEMBER 3, 2026'!$D$2:$D$10010&lt;$B$2,ROW('EOD - SEPTEMBER 3, 2026'!$D$2:$D$10010)-ROW('EOD - SEPTEMBER 3, 2026'!$D$2)+1),9)),"")</f>
        <v>DDN-1737</v>
      </c>
      <c r="B13" s="63">
        <f t="array" ref="B13">IFERROR(INDEX('EOD - SEPTEMBER 3, 2026'!$D$2:$D$10010,SMALL(IF('EOD - SEPTEMBER 3, 2026'!$D$2:$D$10010&lt;$B$2,ROW('EOD - SEPTEMBER 3, 2026'!$D$2:$D$10010)-ROW('EOD - SEPTEMBER 3, 2026'!$D$2)+1),9)),"")</f>
        <v>2660</v>
      </c>
      <c r="C13" s="62" t="str">
        <f t="shared" si="0"/>
        <v>🟡 Low</v>
      </c>
    </row>
    <row r="14" spans="1:3">
      <c r="A14" s="64" t="str">
        <f t="array" ref="A14">IFERROR(INDEX('EOD - SEPTEMBER 3, 2026'!$B$2:$B$10010,SMALL(IF('EOD - SEPTEMBER 3, 2026'!$D$2:$D$10010&lt;$B$2,ROW('EOD - SEPTEMBER 3, 2026'!$D$2:$D$10010)-ROW('EOD - SEPTEMBER 3, 2026'!$D$2)+1),10)),"")</f>
        <v>DDN-765</v>
      </c>
      <c r="B14" s="65">
        <f t="array" ref="B14">IFERROR(INDEX('EOD - SEPTEMBER 3, 2026'!$D$2:$D$10010,SMALL(IF('EOD - SEPTEMBER 3, 2026'!$D$2:$D$10010&lt;$B$2,ROW('EOD - SEPTEMBER 3, 2026'!$D$2:$D$10010)-ROW('EOD - SEPTEMBER 3, 2026'!$D$2)+1),10)),"")</f>
        <v>2771</v>
      </c>
      <c r="C14" s="64" t="str">
        <f t="shared" si="0"/>
        <v>🟡 Low</v>
      </c>
    </row>
    <row r="15" spans="1:3">
      <c r="A15" s="62" t="str">
        <f t="array" ref="A15">IFERROR(INDEX('EOD - SEPTEMBER 3, 2026'!$B$2:$B$10010,SMALL(IF('EOD - SEPTEMBER 3, 2026'!$D$2:$D$10010&lt;$B$2,ROW('EOD - SEPTEMBER 3, 2026'!$D$2:$D$10010)-ROW('EOD - SEPTEMBER 3, 2026'!$D$2)+1),11)),"")</f>
        <v>DDN-1799</v>
      </c>
      <c r="B15" s="63">
        <f t="array" ref="B15">IFERROR(INDEX('EOD - SEPTEMBER 3, 2026'!$D$2:$D$10010,SMALL(IF('EOD - SEPTEMBER 3, 2026'!$D$2:$D$10010&lt;$B$2,ROW('EOD - SEPTEMBER 3, 2026'!$D$2:$D$10010)-ROW('EOD - SEPTEMBER 3, 2026'!$D$2)+1),11)),"")</f>
        <v>2207</v>
      </c>
      <c r="C15" s="62" t="str">
        <f t="shared" si="0"/>
        <v>🟡 Low</v>
      </c>
    </row>
    <row r="16" spans="1:3">
      <c r="A16" s="64" t="str">
        <f t="array" ref="A16">IFERROR(INDEX('EOD - SEPTEMBER 3, 2026'!$B$2:$B$10010,SMALL(IF('EOD - SEPTEMBER 3, 2026'!$D$2:$D$10010&lt;$B$2,ROW('EOD - SEPTEMBER 3, 2026'!$D$2:$D$10010)-ROW('EOD - SEPTEMBER 3, 2026'!$D$2)+1),12)),"")</f>
        <v>DDN-1802</v>
      </c>
      <c r="B16" s="65">
        <f t="array" ref="B16">IFERROR(INDEX('EOD - SEPTEMBER 3, 2026'!$D$2:$D$10010,SMALL(IF('EOD - SEPTEMBER 3, 2026'!$D$2:$D$10010&lt;$B$2,ROW('EOD - SEPTEMBER 3, 2026'!$D$2:$D$10010)-ROW('EOD - SEPTEMBER 3, 2026'!$D$2)+1),12)),"")</f>
        <v>1475</v>
      </c>
      <c r="C16" s="64" t="str">
        <f t="shared" si="0"/>
        <v>🟠 Very Low</v>
      </c>
    </row>
    <row r="17" spans="1:3">
      <c r="A17" s="62" t="str">
        <f t="array" ref="A17">IFERROR(INDEX('EOD - SEPTEMBER 3, 2026'!$B$2:$B$10010,SMALL(IF('EOD - SEPTEMBER 3, 2026'!$D$2:$D$10010&lt;$B$2,ROW('EOD - SEPTEMBER 3, 2026'!$D$2:$D$10010)-ROW('EOD - SEPTEMBER 3, 2026'!$D$2)+1),13)),"")</f>
        <v>DDN-1741</v>
      </c>
      <c r="B17" s="63">
        <f t="array" ref="B17">IFERROR(INDEX('EOD - SEPTEMBER 3, 2026'!$D$2:$D$10010,SMALL(IF('EOD - SEPTEMBER 3, 2026'!$D$2:$D$10010&lt;$B$2,ROW('EOD - SEPTEMBER 3, 2026'!$D$2:$D$10010)-ROW('EOD - SEPTEMBER 3, 2026'!$D$2)+1),13)),"")</f>
        <v>1470</v>
      </c>
      <c r="C17" s="62" t="str">
        <f t="shared" si="0"/>
        <v>🟠 Very Low</v>
      </c>
    </row>
    <row r="18" spans="1:3">
      <c r="A18" s="64" t="str">
        <f t="array" ref="A18">IFERROR(INDEX('EOD - SEPTEMBER 3, 2026'!$B$2:$B$10010,SMALL(IF('EOD - SEPTEMBER 3, 2026'!$D$2:$D$10010&lt;$B$2,ROW('EOD - SEPTEMBER 3, 2026'!$D$2:$D$10010)-ROW('EOD - SEPTEMBER 3, 2026'!$D$2)+1),14)),"")</f>
        <v>DDN-1590</v>
      </c>
      <c r="B18" s="65">
        <f t="array" ref="B18">IFERROR(INDEX('EOD - SEPTEMBER 3, 2026'!$D$2:$D$10010,SMALL(IF('EOD - SEPTEMBER 3, 2026'!$D$2:$D$10010&lt;$B$2,ROW('EOD - SEPTEMBER 3, 2026'!$D$2:$D$10010)-ROW('EOD - SEPTEMBER 3, 2026'!$D$2)+1),14)),"")</f>
        <v>2865</v>
      </c>
      <c r="C18" s="64" t="str">
        <f t="shared" si="0"/>
        <v>🟡 Low</v>
      </c>
    </row>
    <row r="19" spans="1:3">
      <c r="A19" s="62" t="str">
        <f t="array" ref="A19">IFERROR(INDEX('EOD - SEPTEMBER 3, 2026'!$B$2:$B$10010,SMALL(IF('EOD - SEPTEMBER 3, 2026'!$D$2:$D$10010&lt;$B$2,ROW('EOD - SEPTEMBER 3, 2026'!$D$2:$D$10010)-ROW('EOD - SEPTEMBER 3, 2026'!$D$2)+1),15)),"")</f>
        <v>DDN-1588</v>
      </c>
      <c r="B19" s="63">
        <f t="array" ref="B19">IFERROR(INDEX('EOD - SEPTEMBER 3, 2026'!$D$2:$D$10010,SMALL(IF('EOD - SEPTEMBER 3, 2026'!$D$2:$D$10010&lt;$B$2,ROW('EOD - SEPTEMBER 3, 2026'!$D$2:$D$10010)-ROW('EOD - SEPTEMBER 3, 2026'!$D$2)+1),15)),"")</f>
        <v>2560</v>
      </c>
      <c r="C19" s="62" t="str">
        <f t="shared" si="0"/>
        <v>🟡 Low</v>
      </c>
    </row>
    <row r="20" spans="1:3">
      <c r="A20" s="64" t="str">
        <f t="array" ref="A20">IFERROR(INDEX('EOD - SEPTEMBER 3, 2026'!$B$2:$B$10010,SMALL(IF('EOD - SEPTEMBER 3, 2026'!$D$2:$D$10010&lt;$B$2,ROW('EOD - SEPTEMBER 3, 2026'!$D$2:$D$10010)-ROW('EOD - SEPTEMBER 3, 2026'!$D$2)+1),16)),"")</f>
        <v>DDN-1806</v>
      </c>
      <c r="B20" s="65">
        <f t="array" ref="B20">IFERROR(INDEX('EOD - SEPTEMBER 3, 2026'!$D$2:$D$10010,SMALL(IF('EOD - SEPTEMBER 3, 2026'!$D$2:$D$10010&lt;$B$2,ROW('EOD - SEPTEMBER 3, 2026'!$D$2:$D$10010)-ROW('EOD - SEPTEMBER 3, 2026'!$D$2)+1),16)),"")</f>
        <v>2050</v>
      </c>
      <c r="C20" s="64" t="str">
        <f t="shared" si="0"/>
        <v>🟡 Low</v>
      </c>
    </row>
    <row r="21" spans="1:3">
      <c r="A21" s="62" t="str">
        <f t="array" ref="A21">IFERROR(INDEX('EOD - SEPTEMBER 3, 2026'!$B$2:$B$10010,SMALL(IF('EOD - SEPTEMBER 3, 2026'!$D$2:$D$10010&lt;$B$2,ROW('EOD - SEPTEMBER 3, 2026'!$D$2:$D$10010)-ROW('EOD - SEPTEMBER 3, 2026'!$D$2)+1),17)),"")</f>
        <v>DDN-1715</v>
      </c>
      <c r="B21" s="63">
        <f t="array" ref="B21">IFERROR(INDEX('EOD - SEPTEMBER 3, 2026'!$D$2:$D$10010,SMALL(IF('EOD - SEPTEMBER 3, 2026'!$D$2:$D$10010&lt;$B$2,ROW('EOD - SEPTEMBER 3, 2026'!$D$2:$D$10010)-ROW('EOD - SEPTEMBER 3, 2026'!$D$2)+1),17)),"")</f>
        <v>2646</v>
      </c>
      <c r="C21" s="62" t="str">
        <f t="shared" si="0"/>
        <v>🟡 Low</v>
      </c>
    </row>
    <row r="22" spans="1:3">
      <c r="A22" s="64" t="str">
        <f t="array" ref="A22">IFERROR(INDEX('EOD - SEPTEMBER 3, 2026'!$B$2:$B$10010,SMALL(IF('EOD - SEPTEMBER 3, 2026'!$D$2:$D$10010&lt;$B$2,ROW('EOD - SEPTEMBER 3, 2026'!$D$2:$D$10010)-ROW('EOD - SEPTEMBER 3, 2026'!$D$2)+1),18)),"")</f>
        <v>DDN-1285</v>
      </c>
      <c r="B22" s="65">
        <f t="array" ref="B22">IFERROR(INDEX('EOD - SEPTEMBER 3, 2026'!$D$2:$D$10010,SMALL(IF('EOD - SEPTEMBER 3, 2026'!$D$2:$D$10010&lt;$B$2,ROW('EOD - SEPTEMBER 3, 2026'!$D$2:$D$10010)-ROW('EOD - SEPTEMBER 3, 2026'!$D$2)+1),18)),"")</f>
        <v>1675</v>
      </c>
      <c r="C22" s="64" t="str">
        <f t="shared" si="0"/>
        <v>🟠 Very Low</v>
      </c>
    </row>
    <row r="23" spans="1:3">
      <c r="A23" s="62" t="str">
        <f t="array" ref="A23">IFERROR(INDEX('EOD - SEPTEMBER 3, 2026'!$B$2:$B$10010,SMALL(IF('EOD - SEPTEMBER 3, 2026'!$D$2:$D$10010&lt;$B$2,ROW('EOD - SEPTEMBER 3, 2026'!$D$2:$D$10010)-ROW('EOD - SEPTEMBER 3, 2026'!$D$2)+1),19)),"")</f>
        <v>DDN-1717</v>
      </c>
      <c r="B23" s="63">
        <f t="array" ref="B23">IFERROR(INDEX('EOD - SEPTEMBER 3, 2026'!$D$2:$D$10010,SMALL(IF('EOD - SEPTEMBER 3, 2026'!$D$2:$D$10010&lt;$B$2,ROW('EOD - SEPTEMBER 3, 2026'!$D$2:$D$10010)-ROW('EOD - SEPTEMBER 3, 2026'!$D$2)+1),19)),"")</f>
        <v>1590</v>
      </c>
      <c r="C23" s="62" t="str">
        <f t="shared" si="0"/>
        <v>🟠 Very Low</v>
      </c>
    </row>
    <row r="24" spans="1:3">
      <c r="A24" s="64" t="str">
        <f t="array" ref="A24">IFERROR(INDEX('EOD - SEPTEMBER 3, 2026'!$B$2:$B$10010,SMALL(IF('EOD - SEPTEMBER 3, 2026'!$D$2:$D$10010&lt;$B$2,ROW('EOD - SEPTEMBER 3, 2026'!$D$2:$D$10010)-ROW('EOD - SEPTEMBER 3, 2026'!$D$2)+1),20)),"")</f>
        <v>DDN-762</v>
      </c>
      <c r="B24" s="65">
        <f t="array" ref="B24">IFERROR(INDEX('EOD - SEPTEMBER 3, 2026'!$D$2:$D$10010,SMALL(IF('EOD - SEPTEMBER 3, 2026'!$D$2:$D$10010&lt;$B$2,ROW('EOD - SEPTEMBER 3, 2026'!$D$2:$D$10010)-ROW('EOD - SEPTEMBER 3, 2026'!$D$2)+1),20)),"")</f>
        <v>2530</v>
      </c>
      <c r="C24" s="64" t="str">
        <f t="shared" si="0"/>
        <v>🟡 Low</v>
      </c>
    </row>
    <row r="25" spans="1:3">
      <c r="A25" s="62" t="str">
        <f t="array" ref="A25">IFERROR(INDEX('EOD - SEPTEMBER 3, 2026'!$B$2:$B$10010,SMALL(IF('EOD - SEPTEMBER 3, 2026'!$D$2:$D$10010&lt;$B$2,ROW('EOD - SEPTEMBER 3, 2026'!$D$2:$D$10010)-ROW('EOD - SEPTEMBER 3, 2026'!$D$2)+1),21)),"")</f>
        <v>DDN-1306</v>
      </c>
      <c r="B25" s="63">
        <f t="array" ref="B25">IFERROR(INDEX('EOD - SEPTEMBER 3, 2026'!$D$2:$D$10010,SMALL(IF('EOD - SEPTEMBER 3, 2026'!$D$2:$D$10010&lt;$B$2,ROW('EOD - SEPTEMBER 3, 2026'!$D$2:$D$10010)-ROW('EOD - SEPTEMBER 3, 2026'!$D$2)+1),21)),"")</f>
        <v>2795</v>
      </c>
      <c r="C25" s="62" t="str">
        <f t="shared" si="0"/>
        <v>🟡 Low</v>
      </c>
    </row>
    <row r="26" spans="1:3">
      <c r="A26" s="64" t="str">
        <f t="array" ref="A26">IFERROR(INDEX('EOD - SEPTEMBER 3, 2026'!$B$2:$B$10010,SMALL(IF('EOD - SEPTEMBER 3, 2026'!$D$2:$D$10010&lt;$B$2,ROW('EOD - SEPTEMBER 3, 2026'!$D$2:$D$10010)-ROW('EOD - SEPTEMBER 3, 2026'!$D$2)+1),22)),"")</f>
        <v>DDN-1474</v>
      </c>
      <c r="B26" s="65">
        <f t="array" ref="B26">IFERROR(INDEX('EOD - SEPTEMBER 3, 2026'!$D$2:$D$10010,SMALL(IF('EOD - SEPTEMBER 3, 2026'!$D$2:$D$10010&lt;$B$2,ROW('EOD - SEPTEMBER 3, 2026'!$D$2:$D$10010)-ROW('EOD - SEPTEMBER 3, 2026'!$D$2)+1),22)),"")</f>
        <v>2155</v>
      </c>
      <c r="C26" s="64" t="str">
        <f t="shared" si="0"/>
        <v>🟡 Low</v>
      </c>
    </row>
    <row r="27" spans="1:3">
      <c r="A27" s="62" t="str">
        <f t="array" ref="A27">IFERROR(INDEX('EOD - SEPTEMBER 3, 2026'!$B$2:$B$10010,SMALL(IF('EOD - SEPTEMBER 3, 2026'!$D$2:$D$10010&lt;$B$2,ROW('EOD - SEPTEMBER 3, 2026'!$D$2:$D$10010)-ROW('EOD - SEPTEMBER 3, 2026'!$D$2)+1),23)),"")</f>
        <v>DDN-1742</v>
      </c>
      <c r="B27" s="63">
        <f t="array" ref="B27">IFERROR(INDEX('EOD - SEPTEMBER 3, 2026'!$D$2:$D$10010,SMALL(IF('EOD - SEPTEMBER 3, 2026'!$D$2:$D$10010&lt;$B$2,ROW('EOD - SEPTEMBER 3, 2026'!$D$2:$D$10010)-ROW('EOD - SEPTEMBER 3, 2026'!$D$2)+1),23)),"")</f>
        <v>2551</v>
      </c>
      <c r="C27" s="62" t="str">
        <f t="shared" si="0"/>
        <v>🟡 Low</v>
      </c>
    </row>
    <row r="28" spans="1:3">
      <c r="A28" s="64" t="str">
        <f t="array" ref="A28">IFERROR(INDEX('EOD - SEPTEMBER 3, 2026'!$B$2:$B$10010,SMALL(IF('EOD - SEPTEMBER 3, 2026'!$D$2:$D$10010&lt;$B$2,ROW('EOD - SEPTEMBER 3, 2026'!$D$2:$D$10010)-ROW('EOD - SEPTEMBER 3, 2026'!$D$2)+1),24)),"")</f>
        <v>DDN-1781</v>
      </c>
      <c r="B28" s="65">
        <f t="array" ref="B28">IFERROR(INDEX('EOD - SEPTEMBER 3, 2026'!$D$2:$D$10010,SMALL(IF('EOD - SEPTEMBER 3, 2026'!$D$2:$D$10010&lt;$B$2,ROW('EOD - SEPTEMBER 3, 2026'!$D$2:$D$10010)-ROW('EOD - SEPTEMBER 3, 2026'!$D$2)+1),24)),"")</f>
        <v>1253</v>
      </c>
      <c r="C28" s="64" t="str">
        <f t="shared" si="0"/>
        <v>🟠 Very Low</v>
      </c>
    </row>
    <row r="29" spans="1:3">
      <c r="A29" s="62" t="str">
        <f t="array" ref="A29">IFERROR(INDEX('EOD - SEPTEMBER 3, 2026'!$B$2:$B$10010,SMALL(IF('EOD - SEPTEMBER 3, 2026'!$D$2:$D$10010&lt;$B$2,ROW('EOD - SEPTEMBER 3, 2026'!$D$2:$D$10010)-ROW('EOD - SEPTEMBER 3, 2026'!$D$2)+1),25)),"")</f>
        <v>DDN-1751</v>
      </c>
      <c r="B29" s="63">
        <f t="array" ref="B29">IFERROR(INDEX('EOD - SEPTEMBER 3, 2026'!$D$2:$D$10010,SMALL(IF('EOD - SEPTEMBER 3, 2026'!$D$2:$D$10010&lt;$B$2,ROW('EOD - SEPTEMBER 3, 2026'!$D$2:$D$10010)-ROW('EOD - SEPTEMBER 3, 2026'!$D$2)+1),25)),"")</f>
        <v>2450</v>
      </c>
      <c r="C29" s="62" t="str">
        <f t="shared" si="0"/>
        <v>🟡 Low</v>
      </c>
    </row>
    <row r="30" spans="1:3">
      <c r="A30" s="64" t="str">
        <f t="array" ref="A30">IFERROR(INDEX('EOD - SEPTEMBER 3, 2026'!$B$2:$B$10010,SMALL(IF('EOD - SEPTEMBER 3, 2026'!$D$2:$D$10010&lt;$B$2,ROW('EOD - SEPTEMBER 3, 2026'!$D$2:$D$10010)-ROW('EOD - SEPTEMBER 3, 2026'!$D$2)+1),26)),"")</f>
        <v>DDN-1629</v>
      </c>
      <c r="B30" s="65">
        <f t="array" ref="B30">IFERROR(INDEX('EOD - SEPTEMBER 3, 2026'!$D$2:$D$10010,SMALL(IF('EOD - SEPTEMBER 3, 2026'!$D$2:$D$10010&lt;$B$2,ROW('EOD - SEPTEMBER 3, 2026'!$D$2:$D$10010)-ROW('EOD - SEPTEMBER 3, 2026'!$D$2)+1),26)),"")</f>
        <v>2954</v>
      </c>
      <c r="C30" s="64" t="str">
        <f t="shared" si="0"/>
        <v>🟡 Low</v>
      </c>
    </row>
    <row r="31" spans="1:3">
      <c r="A31" s="62" t="str">
        <f t="array" ref="A31">IFERROR(INDEX('EOD - SEPTEMBER 3, 2026'!$B$2:$B$10010,SMALL(IF('EOD - SEPTEMBER 3, 2026'!$D$2:$D$10010&lt;$B$2,ROW('EOD - SEPTEMBER 3, 2026'!$D$2:$D$10010)-ROW('EOD - SEPTEMBER 3, 2026'!$D$2)+1),27)),"")</f>
        <v>DDN-1824</v>
      </c>
      <c r="B31" s="63">
        <f t="array" ref="B31">IFERROR(INDEX('EOD - SEPTEMBER 3, 2026'!$D$2:$D$10010,SMALL(IF('EOD - SEPTEMBER 3, 2026'!$D$2:$D$10010&lt;$B$2,ROW('EOD - SEPTEMBER 3, 2026'!$D$2:$D$10010)-ROW('EOD - SEPTEMBER 3, 2026'!$D$2)+1),27)),"")</f>
        <v>1955</v>
      </c>
      <c r="C31" s="62" t="str">
        <f t="shared" si="0"/>
        <v>🟠 Very Low</v>
      </c>
    </row>
    <row r="32" spans="1:3">
      <c r="A32" s="64" t="str">
        <f t="array" ref="A32">IFERROR(INDEX('EOD - SEPTEMBER 3, 2026'!$B$2:$B$10010,SMALL(IF('EOD - SEPTEMBER 3, 2026'!$D$2:$D$10010&lt;$B$2,ROW('EOD - SEPTEMBER 3, 2026'!$D$2:$D$10010)-ROW('EOD - SEPTEMBER 3, 2026'!$D$2)+1),28)),"")</f>
        <v>DDN-1740</v>
      </c>
      <c r="B32" s="65">
        <f t="array" ref="B32">IFERROR(INDEX('EOD - SEPTEMBER 3, 2026'!$D$2:$D$10010,SMALL(IF('EOD - SEPTEMBER 3, 2026'!$D$2:$D$10010&lt;$B$2,ROW('EOD - SEPTEMBER 3, 2026'!$D$2:$D$10010)-ROW('EOD - SEPTEMBER 3, 2026'!$D$2)+1),28)),"")</f>
        <v>1166</v>
      </c>
      <c r="C32" s="64" t="str">
        <f t="shared" si="0"/>
        <v>🟠 Very Low</v>
      </c>
    </row>
    <row r="33" spans="1:3">
      <c r="A33" s="62" t="str">
        <f t="array" ref="A33">IFERROR(INDEX('EOD - SEPTEMBER 3, 2026'!$B$2:$B$10010,SMALL(IF('EOD - SEPTEMBER 3, 2026'!$D$2:$D$10010&lt;$B$2,ROW('EOD - SEPTEMBER 3, 2026'!$D$2:$D$10010)-ROW('EOD - SEPTEMBER 3, 2026'!$D$2)+1),29)),"")</f>
        <v>DDN-1823</v>
      </c>
      <c r="B33" s="63">
        <f t="array" ref="B33">IFERROR(INDEX('EOD - SEPTEMBER 3, 2026'!$D$2:$D$10010,SMALL(IF('EOD - SEPTEMBER 3, 2026'!$D$2:$D$10010&lt;$B$2,ROW('EOD - SEPTEMBER 3, 2026'!$D$2:$D$10010)-ROW('EOD - SEPTEMBER 3, 2026'!$D$2)+1),29)),"")</f>
        <v>1674</v>
      </c>
      <c r="C33" s="62" t="str">
        <f t="shared" si="0"/>
        <v>🟠 Very Low</v>
      </c>
    </row>
    <row r="34" spans="1:3">
      <c r="A34" s="64" t="str">
        <f t="array" ref="A34">IFERROR(INDEX('EOD - SEPTEMBER 3, 2026'!$B$2:$B$10010,SMALL(IF('EOD - SEPTEMBER 3, 2026'!$D$2:$D$10010&lt;$B$2,ROW('EOD - SEPTEMBER 3, 2026'!$D$2:$D$10010)-ROW('EOD - SEPTEMBER 3, 2026'!$D$2)+1),30)),"")</f>
        <v>DDN-1631</v>
      </c>
      <c r="B34" s="65">
        <f t="array" ref="B34">IFERROR(INDEX('EOD - SEPTEMBER 3, 2026'!$D$2:$D$10010,SMALL(IF('EOD - SEPTEMBER 3, 2026'!$D$2:$D$10010&lt;$B$2,ROW('EOD - SEPTEMBER 3, 2026'!$D$2:$D$10010)-ROW('EOD - SEPTEMBER 3, 2026'!$D$2)+1),30)),"")</f>
        <v>2640</v>
      </c>
      <c r="C34" s="64" t="str">
        <f t="shared" si="0"/>
        <v>🟡 Low</v>
      </c>
    </row>
    <row r="35" spans="1:3">
      <c r="A35" s="62" t="str">
        <f t="array" ref="A35">IFERROR(INDEX('EOD - SEPTEMBER 3, 2026'!$B$2:$B$10010,SMALL(IF('EOD - SEPTEMBER 3, 2026'!$D$2:$D$10010&lt;$B$2,ROW('EOD - SEPTEMBER 3, 2026'!$D$2:$D$10010)-ROW('EOD - SEPTEMBER 3, 2026'!$D$2)+1),31)),"")</f>
        <v>DDN-1778</v>
      </c>
      <c r="B35" s="63">
        <f t="array" ref="B35">IFERROR(INDEX('EOD - SEPTEMBER 3, 2026'!$D$2:$D$10010,SMALL(IF('EOD - SEPTEMBER 3, 2026'!$D$2:$D$10010&lt;$B$2,ROW('EOD - SEPTEMBER 3, 2026'!$D$2:$D$10010)-ROW('EOD - SEPTEMBER 3, 2026'!$D$2)+1),31)),"")</f>
        <v>1995</v>
      </c>
      <c r="C35" s="62" t="str">
        <f t="shared" si="0"/>
        <v>🟠 Very Low</v>
      </c>
    </row>
    <row r="36" spans="1:3">
      <c r="A36" s="64" t="str">
        <f t="array" ref="A36">IFERROR(INDEX('EOD - SEPTEMBER 3, 2026'!$B$2:$B$10010,SMALL(IF('EOD - SEPTEMBER 3, 2026'!$D$2:$D$10010&lt;$B$2,ROW('EOD - SEPTEMBER 3, 2026'!$D$2:$D$10010)-ROW('EOD - SEPTEMBER 3, 2026'!$D$2)+1),32)),"")</f>
        <v>DDN-1782</v>
      </c>
      <c r="B36" s="65">
        <f t="array" ref="B36">IFERROR(INDEX('EOD - SEPTEMBER 3, 2026'!$D$2:$D$10010,SMALL(IF('EOD - SEPTEMBER 3, 2026'!$D$2:$D$10010&lt;$B$2,ROW('EOD - SEPTEMBER 3, 2026'!$D$2:$D$10010)-ROW('EOD - SEPTEMBER 3, 2026'!$D$2)+1),32)),"")</f>
        <v>1400</v>
      </c>
      <c r="C36" s="64" t="str">
        <f t="shared" si="0"/>
        <v>🟠 Very Low</v>
      </c>
    </row>
    <row r="37" spans="1:3">
      <c r="A37" s="62" t="str">
        <f t="array" ref="A37">IFERROR(INDEX('EOD - SEPTEMBER 3, 2026'!$B$2:$B$10010,SMALL(IF('EOD - SEPTEMBER 3, 2026'!$D$2:$D$10010&lt;$B$2,ROW('EOD - SEPTEMBER 3, 2026'!$D$2:$D$10010)-ROW('EOD - SEPTEMBER 3, 2026'!$D$2)+1),33)),"")</f>
        <v>DDN-1758</v>
      </c>
      <c r="B37" s="63">
        <f t="array" ref="B37">IFERROR(INDEX('EOD - SEPTEMBER 3, 2026'!$D$2:$D$10010,SMALL(IF('EOD - SEPTEMBER 3, 2026'!$D$2:$D$10010&lt;$B$2,ROW('EOD - SEPTEMBER 3, 2026'!$D$2:$D$10010)-ROW('EOD - SEPTEMBER 3, 2026'!$D$2)+1),33)),"")</f>
        <v>1640</v>
      </c>
      <c r="C37" s="62" t="str">
        <f t="shared" ref="C37:C46" si="1">IF(B37="","",IF(B37&lt;1000,"🔴 Critical",IF(B37&lt;2000,"🟠 Very Low","🟡 Low")))</f>
        <v>🟠 Very Low</v>
      </c>
    </row>
    <row r="38" spans="1:3">
      <c r="A38" s="64" t="str">
        <f t="array" ref="A38">IFERROR(INDEX('EOD - SEPTEMBER 3, 2026'!$B$2:$B$10010,SMALL(IF('EOD - SEPTEMBER 3, 2026'!$D$2:$D$10010&lt;$B$2,ROW('EOD - SEPTEMBER 3, 2026'!$D$2:$D$10010)-ROW('EOD - SEPTEMBER 3, 2026'!$D$2)+1),34)),"")</f>
        <v>DDN-1780</v>
      </c>
      <c r="B38" s="65">
        <f t="array" ref="B38">IFERROR(INDEX('EOD - SEPTEMBER 3, 2026'!$D$2:$D$10010,SMALL(IF('EOD - SEPTEMBER 3, 2026'!$D$2:$D$10010&lt;$B$2,ROW('EOD - SEPTEMBER 3, 2026'!$D$2:$D$10010)-ROW('EOD - SEPTEMBER 3, 2026'!$D$2)+1),34)),"")</f>
        <v>2860</v>
      </c>
      <c r="C38" s="64" t="str">
        <f t="shared" si="1"/>
        <v>🟡 Low</v>
      </c>
    </row>
    <row r="39" spans="1:3">
      <c r="A39" s="62" t="str">
        <f t="array" ref="A39">IFERROR(INDEX('EOD - SEPTEMBER 3, 2026'!$B$2:$B$10010,SMALL(IF('EOD - SEPTEMBER 3, 2026'!$D$2:$D$10010&lt;$B$2,ROW('EOD - SEPTEMBER 3, 2026'!$D$2:$D$10010)-ROW('EOD - SEPTEMBER 3, 2026'!$D$2)+1),35)),"")</f>
        <v>DDN-1300</v>
      </c>
      <c r="B39" s="63">
        <f t="array" ref="B39">IFERROR(INDEX('EOD - SEPTEMBER 3, 2026'!$D$2:$D$10010,SMALL(IF('EOD - SEPTEMBER 3, 2026'!$D$2:$D$10010&lt;$B$2,ROW('EOD - SEPTEMBER 3, 2026'!$D$2:$D$10010)-ROW('EOD - SEPTEMBER 3, 2026'!$D$2)+1),35)),"")</f>
        <v>2462</v>
      </c>
      <c r="C39" s="62" t="str">
        <f t="shared" si="1"/>
        <v>🟡 Low</v>
      </c>
    </row>
    <row r="40" spans="1:3">
      <c r="A40" s="64" t="str">
        <f t="array" ref="A40">IFERROR(INDEX('EOD - SEPTEMBER 3, 2026'!$B$2:$B$10010,SMALL(IF('EOD - SEPTEMBER 3, 2026'!$D$2:$D$10010&lt;$B$2,ROW('EOD - SEPTEMBER 3, 2026'!$D$2:$D$10010)-ROW('EOD - SEPTEMBER 3, 2026'!$D$2)+1),36)),"")</f>
        <v>DDN-1752</v>
      </c>
      <c r="B40" s="65">
        <f t="array" ref="B40">IFERROR(INDEX('EOD - SEPTEMBER 3, 2026'!$D$2:$D$10010,SMALL(IF('EOD - SEPTEMBER 3, 2026'!$D$2:$D$10010&lt;$B$2,ROW('EOD - SEPTEMBER 3, 2026'!$D$2:$D$10010)-ROW('EOD - SEPTEMBER 3, 2026'!$D$2)+1),36)),"")</f>
        <v>2460</v>
      </c>
      <c r="C40" s="64" t="str">
        <f t="shared" si="1"/>
        <v>🟡 Low</v>
      </c>
    </row>
    <row r="41" spans="1:3">
      <c r="A41" s="62" t="str">
        <f>IFERROR(INDEX('EOD - SEPTEMBER 3, 2026'!$B$2:$B$10010,SMALL(IF('EOD - SEPTEMBER 3, 2026'!$D$2:$D$10010&lt;$B$2,ROW('EOD - SEPTEMBER 3, 2026'!$D$2:$D$10010)-ROW('EOD - SEPTEMBER 3, 2026'!$D$2)+1),37)),"")</f>
        <v/>
      </c>
      <c r="B41" s="63" t="str">
        <f>IFERROR(INDEX('EOD - SEPTEMBER 3, 2026'!$D$2:$D$10010,SMALL(IF('EOD - SEPTEMBER 3, 2026'!$D$2:$D$10010&lt;$B$2,ROW('EOD - SEPTEMBER 3, 2026'!$D$2:$D$10010)-ROW('EOD - SEPTEMBER 3, 2026'!$D$2)+1),37)),"")</f>
        <v/>
      </c>
      <c r="C41" s="62" t="str">
        <f t="shared" si="1"/>
        <v/>
      </c>
    </row>
    <row r="42" spans="1:3">
      <c r="A42" s="64" t="str">
        <f>IFERROR(INDEX('EOD - SEPTEMBER 3, 2026'!$B$2:$B$10010,SMALL(IF('EOD - SEPTEMBER 3, 2026'!$D$2:$D$10010&lt;$B$2,ROW('EOD - SEPTEMBER 3, 2026'!$D$2:$D$10010)-ROW('EOD - SEPTEMBER 3, 2026'!$D$2)+1),38)),"")</f>
        <v/>
      </c>
      <c r="B42" s="65" t="str">
        <f>IFERROR(INDEX('EOD - SEPTEMBER 3, 2026'!$D$2:$D$10010,SMALL(IF('EOD - SEPTEMBER 3, 2026'!$D$2:$D$10010&lt;$B$2,ROW('EOD - SEPTEMBER 3, 2026'!$D$2:$D$10010)-ROW('EOD - SEPTEMBER 3, 2026'!$D$2)+1),38)),"")</f>
        <v/>
      </c>
      <c r="C42" s="64" t="str">
        <f t="shared" si="1"/>
        <v/>
      </c>
    </row>
    <row r="43" spans="1:3">
      <c r="A43" s="62" t="str">
        <f>IFERROR(INDEX('EOD - SEPTEMBER 3, 2026'!$B$2:$B$10010,SMALL(IF('EOD - SEPTEMBER 3, 2026'!$D$2:$D$10010&lt;$B$2,ROW('EOD - SEPTEMBER 3, 2026'!$D$2:$D$10010)-ROW('EOD - SEPTEMBER 3, 2026'!$D$2)+1),39)),"")</f>
        <v/>
      </c>
      <c r="B43" s="63" t="str">
        <f>IFERROR(INDEX('EOD - SEPTEMBER 3, 2026'!$D$2:$D$10010,SMALL(IF('EOD - SEPTEMBER 3, 2026'!$D$2:$D$10010&lt;$B$2,ROW('EOD - SEPTEMBER 3, 2026'!$D$2:$D$10010)-ROW('EOD - SEPTEMBER 3, 2026'!$D$2)+1),39)),"")</f>
        <v/>
      </c>
      <c r="C43" s="62" t="str">
        <f t="shared" si="1"/>
        <v/>
      </c>
    </row>
    <row r="44" spans="1:3">
      <c r="A44" s="64" t="str">
        <f>IFERROR(INDEX('EOD - SEPTEMBER 3, 2026'!$B$2:$B$10010,SMALL(IF('EOD - SEPTEMBER 3, 2026'!$D$2:$D$10010&lt;$B$2,ROW('EOD - SEPTEMBER 3, 2026'!$D$2:$D$10010)-ROW('EOD - SEPTEMBER 3, 2026'!$D$2)+1),40)),"")</f>
        <v/>
      </c>
      <c r="B44" s="65" t="str">
        <f>IFERROR(INDEX('EOD - SEPTEMBER 3, 2026'!$D$2:$D$10010,SMALL(IF('EOD - SEPTEMBER 3, 2026'!$D$2:$D$10010&lt;$B$2,ROW('EOD - SEPTEMBER 3, 2026'!$D$2:$D$10010)-ROW('EOD - SEPTEMBER 3, 2026'!$D$2)+1),40)),"")</f>
        <v/>
      </c>
      <c r="C44" s="64" t="str">
        <f t="shared" si="1"/>
        <v/>
      </c>
    </row>
    <row r="45" spans="1:3">
      <c r="A45" s="62" t="str">
        <f>IFERROR(INDEX('EOD - SEPTEMBER 3, 2026'!$B$2:$B$10010,SMALL(IF('EOD - SEPTEMBER 3, 2026'!$D$2:$D$10010&lt;$B$2,ROW('EOD - SEPTEMBER 3, 2026'!$D$2:$D$10010)-ROW('EOD - SEPTEMBER 3, 2026'!$D$2)+1),41)),"")</f>
        <v/>
      </c>
      <c r="B45" s="63" t="str">
        <f>IFERROR(INDEX('EOD - SEPTEMBER 3, 2026'!$D$2:$D$10010,SMALL(IF('EOD - SEPTEMBER 3, 2026'!$D$2:$D$10010&lt;$B$2,ROW('EOD - SEPTEMBER 3, 2026'!$D$2:$D$10010)-ROW('EOD - SEPTEMBER 3, 2026'!$D$2)+1),41)),"")</f>
        <v/>
      </c>
      <c r="C45" s="62" t="str">
        <f t="shared" si="1"/>
        <v/>
      </c>
    </row>
    <row r="46" spans="1:3">
      <c r="A46" s="64" t="str">
        <f>IFERROR(INDEX('EOD - SEPTEMBER 3, 2026'!$B$2:$B$10010,SMALL(IF('EOD - SEPTEMBER 3, 2026'!$D$2:$D$10010&lt;$B$2,ROW('EOD - SEPTEMBER 3, 2026'!$D$2:$D$10010)-ROW('EOD - SEPTEMBER 3, 2026'!$D$2)+1),42)),"")</f>
        <v/>
      </c>
      <c r="B46" s="65" t="str">
        <f>IFERROR(INDEX('EOD - SEPTEMBER 3, 2026'!$D$2:$D$10010,SMALL(IF('EOD - SEPTEMBER 3, 2026'!$D$2:$D$10010&lt;$B$2,ROW('EOD - SEPTEMBER 3, 2026'!$D$2:$D$10010)-ROW('EOD - SEPTEMBER 3, 2026'!$D$2)+1),42)),"")</f>
        <v/>
      </c>
      <c r="C46" s="64" t="str">
        <f t="shared" si="1"/>
        <v/>
      </c>
    </row>
    <row r="47" spans="1:3">
      <c r="A47" s="66" t="s">
        <v>150</v>
      </c>
      <c r="B47" s="66">
        <f>COUNTIF('EOD - SEPTEMBER 3, 2026'!$D$2:$D$10010,"&lt;"&amp;$B$2)</f>
        <v>36</v>
      </c>
      <c r="C47" s="66"/>
    </row>
    <row r="48" spans="1:3">
      <c r="A48" s="66" t="s">
        <v>151</v>
      </c>
      <c r="B48" s="67">
        <f>SUMIF('EOD - SEPTEMBER 3, 2026'!$D$2:$D$10010,"&lt;"&amp;$B$2,'EOD - SEPTEMBER 3, 2026'!$D$2:$D$10010)</f>
        <v>76203</v>
      </c>
      <c r="C48" s="79"/>
    </row>
    <row r="49" spans="2:2">
      <c r="B49" s="78"/>
    </row>
  </sheetData>
  <mergeCells count="2">
    <mergeCell ref="A3:C3"/>
    <mergeCell ref="A1:B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NELSON AREA</vt:lpstr>
      <vt:lpstr>CHARLIE AREA</vt:lpstr>
      <vt:lpstr>EOD - SEPTEMBER 3, 2026</vt:lpstr>
      <vt:lpstr>Low Sales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Q2680</dc:creator>
  <dc:description/>
  <cp:lastModifiedBy>Peter John Carrillo</cp:lastModifiedBy>
  <cp:revision>0</cp:revision>
  <dcterms:created xsi:type="dcterms:W3CDTF">2024-07-21T00:25:00Z</dcterms:created>
  <dcterms:modified xsi:type="dcterms:W3CDTF">2026-09-03T17:14:46Z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a4191e5dfadf4c63ba00a61cfdec9bb5</vt:lpwstr>
  </property>
  <property fmtid="{D5CDD505-2E9C-101B-9397-08002B2CF9AE}" pid="3" name="KSOProductBuildVer">
    <vt:lpwstr>1033-12.2.0.23196</vt:lpwstr>
  </property>
</Properties>
</file>